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patinamg\Desktop\"/>
    </mc:Choice>
  </mc:AlternateContent>
  <xr:revisionPtr revIDLastSave="0" documentId="13_ncr:1_{AECF1EFD-0CF9-4423-88B5-627C0A63FD8D}" xr6:coauthVersionLast="47" xr6:coauthVersionMax="47" xr10:uidLastSave="{00000000-0000-0000-0000-000000000000}"/>
  <bookViews>
    <workbookView xWindow="28680" yWindow="-120" windowWidth="29040" windowHeight="15720" firstSheet="6" activeTab="14" xr2:uid="{00000000-000D-0000-FFFF-FFFF00000000}"/>
  </bookViews>
  <sheets>
    <sheet name="2025" sheetId="15" r:id="rId1"/>
    <sheet name="1 полугодие" sheetId="14" r:id="rId2"/>
    <sheet name="2 полугодие" sheetId="13" r:id="rId3"/>
    <sheet name="Январь 2025" sheetId="1" r:id="rId4"/>
    <sheet name="Февраль 2025" sheetId="2" r:id="rId5"/>
    <sheet name="Март 2025" sheetId="3" r:id="rId6"/>
    <sheet name="Апрель 2025" sheetId="4" r:id="rId7"/>
    <sheet name="Май 2025" sheetId="5" r:id="rId8"/>
    <sheet name="Июнь 2025" sheetId="6" r:id="rId9"/>
    <sheet name="Июль 2025" sheetId="7" r:id="rId10"/>
    <sheet name="Август 2025" sheetId="8" r:id="rId11"/>
    <sheet name="Сентябрь 2025" sheetId="9" r:id="rId12"/>
    <sheet name="Октябрь 2025" sheetId="10" r:id="rId13"/>
    <sheet name="Ноябрь 2025" sheetId="11" r:id="rId14"/>
    <sheet name="Декабрь 2025" sheetId="1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15" l="1"/>
  <c r="I59" i="13"/>
  <c r="J59" i="13"/>
  <c r="K59" i="13"/>
  <c r="H59" i="13"/>
  <c r="Q59" i="13" s="1"/>
  <c r="J57" i="13"/>
  <c r="S57" i="13" s="1"/>
  <c r="J56" i="13"/>
  <c r="J56" i="15" s="1"/>
  <c r="J55" i="13"/>
  <c r="G55" i="13" s="1"/>
  <c r="E55" i="13" s="1"/>
  <c r="P55" i="13" s="1"/>
  <c r="J54" i="13"/>
  <c r="S54" i="13" s="1"/>
  <c r="Q54" i="13"/>
  <c r="J53" i="13"/>
  <c r="G53" i="13" s="1"/>
  <c r="E53" i="13" s="1"/>
  <c r="K49" i="13"/>
  <c r="J49" i="13"/>
  <c r="I49" i="13"/>
  <c r="R49" i="13" s="1"/>
  <c r="H49" i="13"/>
  <c r="K48" i="13"/>
  <c r="T48" i="13" s="1"/>
  <c r="J48" i="13"/>
  <c r="S48" i="13" s="1"/>
  <c r="I48" i="13"/>
  <c r="H48" i="13"/>
  <c r="Q48" i="13" s="1"/>
  <c r="K47" i="13"/>
  <c r="J47" i="13"/>
  <c r="I47" i="13"/>
  <c r="R47" i="13" s="1"/>
  <c r="H47" i="13"/>
  <c r="K46" i="13"/>
  <c r="J46" i="13"/>
  <c r="S46" i="13" s="1"/>
  <c r="I46" i="13"/>
  <c r="H46" i="13"/>
  <c r="K44" i="13"/>
  <c r="J44" i="13"/>
  <c r="I44" i="13"/>
  <c r="R44" i="13" s="1"/>
  <c r="H44" i="13"/>
  <c r="K43" i="13"/>
  <c r="J43" i="13"/>
  <c r="S43" i="13" s="1"/>
  <c r="I43" i="13"/>
  <c r="H43" i="13"/>
  <c r="K42" i="13"/>
  <c r="J42" i="13"/>
  <c r="I42" i="13"/>
  <c r="R42" i="13" s="1"/>
  <c r="H42" i="13"/>
  <c r="K41" i="13"/>
  <c r="T41" i="13" s="1"/>
  <c r="J41" i="13"/>
  <c r="G41" i="13" s="1"/>
  <c r="E41" i="13" s="1"/>
  <c r="P41" i="13" s="1"/>
  <c r="I41" i="13"/>
  <c r="H41" i="13"/>
  <c r="Q41" i="13" s="1"/>
  <c r="K40" i="13"/>
  <c r="J40" i="13"/>
  <c r="I40" i="13"/>
  <c r="R40" i="13" s="1"/>
  <c r="H40" i="13"/>
  <c r="K39" i="13"/>
  <c r="J39" i="13"/>
  <c r="S39" i="13" s="1"/>
  <c r="I39" i="13"/>
  <c r="H39" i="13"/>
  <c r="Q39" i="13" s="1"/>
  <c r="K38" i="13"/>
  <c r="J38" i="13"/>
  <c r="I38" i="13"/>
  <c r="R38" i="13" s="1"/>
  <c r="H38" i="13"/>
  <c r="K37" i="13"/>
  <c r="T37" i="13" s="1"/>
  <c r="J37" i="13"/>
  <c r="S37" i="13" s="1"/>
  <c r="I37" i="13"/>
  <c r="H37" i="13"/>
  <c r="K36" i="13"/>
  <c r="J36" i="13"/>
  <c r="I36" i="13"/>
  <c r="R36" i="13" s="1"/>
  <c r="H36" i="13"/>
  <c r="K35" i="13"/>
  <c r="T35" i="13" s="1"/>
  <c r="J35" i="13"/>
  <c r="I35" i="13"/>
  <c r="H35" i="13"/>
  <c r="K31" i="13"/>
  <c r="J31" i="13"/>
  <c r="I31" i="13"/>
  <c r="R31" i="13" s="1"/>
  <c r="H31" i="13"/>
  <c r="K30" i="13"/>
  <c r="T30" i="13" s="1"/>
  <c r="J30" i="13"/>
  <c r="S30" i="13" s="1"/>
  <c r="I30" i="13"/>
  <c r="H30" i="13"/>
  <c r="Q30" i="13" s="1"/>
  <c r="K29" i="13"/>
  <c r="J29" i="13"/>
  <c r="I29" i="13"/>
  <c r="R29" i="13" s="1"/>
  <c r="H29" i="13"/>
  <c r="K28" i="13"/>
  <c r="T28" i="13" s="1"/>
  <c r="J28" i="13"/>
  <c r="G28" i="13" s="1"/>
  <c r="E28" i="13" s="1"/>
  <c r="P28" i="13" s="1"/>
  <c r="I28" i="13"/>
  <c r="H28" i="13"/>
  <c r="Q28" i="13" s="1"/>
  <c r="K27" i="13"/>
  <c r="J27" i="13"/>
  <c r="I27" i="13"/>
  <c r="R27" i="13" s="1"/>
  <c r="H27" i="13"/>
  <c r="K25" i="13"/>
  <c r="J25" i="13"/>
  <c r="G25" i="13" s="1"/>
  <c r="E25" i="13" s="1"/>
  <c r="I25" i="13"/>
  <c r="H25" i="13"/>
  <c r="K24" i="13"/>
  <c r="J24" i="13"/>
  <c r="I24" i="13"/>
  <c r="R24" i="13" s="1"/>
  <c r="H24" i="13"/>
  <c r="K23" i="13"/>
  <c r="T23" i="13" s="1"/>
  <c r="J23" i="13"/>
  <c r="S23" i="13" s="1"/>
  <c r="I23" i="13"/>
  <c r="H23" i="13"/>
  <c r="Q23" i="13" s="1"/>
  <c r="K22" i="13"/>
  <c r="J22" i="13"/>
  <c r="I22" i="13"/>
  <c r="R22" i="13" s="1"/>
  <c r="H22" i="13"/>
  <c r="K20" i="13"/>
  <c r="J20" i="13"/>
  <c r="S20" i="13" s="1"/>
  <c r="I20" i="13"/>
  <c r="H20" i="13"/>
  <c r="K19" i="13"/>
  <c r="J19" i="13"/>
  <c r="I19" i="13"/>
  <c r="R19" i="13" s="1"/>
  <c r="H19" i="13"/>
  <c r="Q19" i="13" s="1"/>
  <c r="H15" i="13"/>
  <c r="Q15" i="13" s="1"/>
  <c r="I15" i="13"/>
  <c r="G15" i="13" s="1"/>
  <c r="E15" i="13" s="1"/>
  <c r="P15" i="13" s="1"/>
  <c r="J15" i="13"/>
  <c r="K15" i="13"/>
  <c r="H16" i="13"/>
  <c r="I16" i="13"/>
  <c r="R16" i="13" s="1"/>
  <c r="J16" i="13"/>
  <c r="K16" i="13"/>
  <c r="T16" i="13" s="1"/>
  <c r="H17" i="13"/>
  <c r="I17" i="13"/>
  <c r="R17" i="13" s="1"/>
  <c r="J17" i="13"/>
  <c r="K17" i="13"/>
  <c r="I14" i="13"/>
  <c r="J14" i="13"/>
  <c r="S14" i="13" s="1"/>
  <c r="K14" i="13"/>
  <c r="T14" i="13" s="1"/>
  <c r="H14" i="13"/>
  <c r="Q14" i="13" s="1"/>
  <c r="I58" i="14"/>
  <c r="J58" i="14"/>
  <c r="S58" i="14" s="1"/>
  <c r="K58" i="14"/>
  <c r="H58" i="14"/>
  <c r="H54" i="14"/>
  <c r="Q54" i="14" s="1"/>
  <c r="I54" i="14"/>
  <c r="R54" i="14" s="1"/>
  <c r="J54" i="14"/>
  <c r="S54" i="14" s="1"/>
  <c r="K54" i="14"/>
  <c r="H55" i="14"/>
  <c r="I55" i="14"/>
  <c r="R55" i="14" s="1"/>
  <c r="J55" i="14"/>
  <c r="K55" i="14"/>
  <c r="H56" i="14"/>
  <c r="Q56" i="14" s="1"/>
  <c r="I56" i="14"/>
  <c r="J56" i="14"/>
  <c r="K56" i="14"/>
  <c r="I53" i="14"/>
  <c r="J53" i="14"/>
  <c r="S53" i="14" s="1"/>
  <c r="K53" i="14"/>
  <c r="H53" i="14"/>
  <c r="H36" i="14"/>
  <c r="I36" i="14"/>
  <c r="R36" i="14" s="1"/>
  <c r="J36" i="14"/>
  <c r="S36" i="14" s="1"/>
  <c r="K36" i="14"/>
  <c r="H37" i="14"/>
  <c r="I37" i="14"/>
  <c r="R37" i="14" s="1"/>
  <c r="J37" i="14"/>
  <c r="K37" i="14"/>
  <c r="T37" i="14" s="1"/>
  <c r="H38" i="14"/>
  <c r="I38" i="14"/>
  <c r="R38" i="14" s="1"/>
  <c r="J38" i="14"/>
  <c r="S38" i="14" s="1"/>
  <c r="K38" i="14"/>
  <c r="H39" i="14"/>
  <c r="I39" i="14"/>
  <c r="R39" i="14" s="1"/>
  <c r="J39" i="14"/>
  <c r="S39" i="14" s="1"/>
  <c r="K39" i="14"/>
  <c r="H40" i="14"/>
  <c r="I40" i="14"/>
  <c r="J40" i="14"/>
  <c r="S40" i="14" s="1"/>
  <c r="K40" i="14"/>
  <c r="H41" i="14"/>
  <c r="I41" i="14"/>
  <c r="R41" i="15" s="1"/>
  <c r="J41" i="14"/>
  <c r="K41" i="14"/>
  <c r="T41" i="14" s="1"/>
  <c r="H42" i="14"/>
  <c r="I42" i="14"/>
  <c r="J42" i="14"/>
  <c r="S42" i="14" s="1"/>
  <c r="K42" i="14"/>
  <c r="H43" i="14"/>
  <c r="I43" i="14"/>
  <c r="R43" i="14" s="1"/>
  <c r="J43" i="14"/>
  <c r="S43" i="14" s="1"/>
  <c r="K43" i="14"/>
  <c r="T43" i="14" s="1"/>
  <c r="H44" i="14"/>
  <c r="I44" i="14"/>
  <c r="J44" i="14"/>
  <c r="S44" i="14" s="1"/>
  <c r="K44" i="14"/>
  <c r="H45" i="14"/>
  <c r="Q45" i="14" s="1"/>
  <c r="I45" i="14"/>
  <c r="R45" i="14" s="1"/>
  <c r="J45" i="14"/>
  <c r="S45" i="14" s="1"/>
  <c r="K45" i="14"/>
  <c r="H46" i="14"/>
  <c r="I46" i="14"/>
  <c r="R46" i="14" s="1"/>
  <c r="J46" i="14"/>
  <c r="S46" i="14" s="1"/>
  <c r="K46" i="14"/>
  <c r="H47" i="14"/>
  <c r="Q47" i="14" s="1"/>
  <c r="I47" i="14"/>
  <c r="R47" i="14" s="1"/>
  <c r="J47" i="14"/>
  <c r="S47" i="14" s="1"/>
  <c r="K47" i="14"/>
  <c r="T47" i="14" s="1"/>
  <c r="H48" i="14"/>
  <c r="I48" i="14"/>
  <c r="R48" i="14" s="1"/>
  <c r="J48" i="14"/>
  <c r="S48" i="14" s="1"/>
  <c r="K48" i="14"/>
  <c r="H49" i="14"/>
  <c r="I49" i="14"/>
  <c r="R49" i="14" s="1"/>
  <c r="J49" i="14"/>
  <c r="K49" i="14"/>
  <c r="T49" i="14" s="1"/>
  <c r="I35" i="14"/>
  <c r="R35" i="15" s="1"/>
  <c r="J35" i="14"/>
  <c r="K35" i="14"/>
  <c r="T35" i="14" s="1"/>
  <c r="H35" i="14"/>
  <c r="H28" i="14"/>
  <c r="I28" i="14"/>
  <c r="R28" i="15" s="1"/>
  <c r="J28" i="14"/>
  <c r="G28" i="14" s="1"/>
  <c r="E28" i="14" s="1"/>
  <c r="P28" i="14" s="1"/>
  <c r="K28" i="14"/>
  <c r="H29" i="14"/>
  <c r="Q29" i="14" s="1"/>
  <c r="I29" i="14"/>
  <c r="R29" i="14" s="1"/>
  <c r="J29" i="14"/>
  <c r="K29" i="14"/>
  <c r="T29" i="14" s="1"/>
  <c r="H30" i="14"/>
  <c r="I30" i="14"/>
  <c r="R30" i="15" s="1"/>
  <c r="J30" i="14"/>
  <c r="K30" i="14"/>
  <c r="H31" i="14"/>
  <c r="Q31" i="14" s="1"/>
  <c r="I31" i="14"/>
  <c r="R31" i="14" s="1"/>
  <c r="J31" i="14"/>
  <c r="K31" i="14"/>
  <c r="T31" i="14" s="1"/>
  <c r="I27" i="14"/>
  <c r="J27" i="14"/>
  <c r="K27" i="14"/>
  <c r="T27" i="14" s="1"/>
  <c r="H27" i="14"/>
  <c r="H23" i="14"/>
  <c r="Q23" i="14" s="1"/>
  <c r="I23" i="14"/>
  <c r="R23" i="14" s="1"/>
  <c r="J23" i="14"/>
  <c r="S23" i="14" s="1"/>
  <c r="K23" i="14"/>
  <c r="H24" i="14"/>
  <c r="I24" i="14"/>
  <c r="R24" i="14" s="1"/>
  <c r="J24" i="14"/>
  <c r="S24" i="14" s="1"/>
  <c r="K24" i="14"/>
  <c r="T24" i="14" s="1"/>
  <c r="H25" i="14"/>
  <c r="I25" i="14"/>
  <c r="J25" i="14"/>
  <c r="G25" i="14" s="1"/>
  <c r="E25" i="14" s="1"/>
  <c r="K25" i="14"/>
  <c r="I22" i="14"/>
  <c r="J22" i="14"/>
  <c r="K22" i="14"/>
  <c r="T22" i="14" s="1"/>
  <c r="H22" i="14"/>
  <c r="H20" i="14"/>
  <c r="Q20" i="14" s="1"/>
  <c r="I20" i="14"/>
  <c r="R20" i="14" s="1"/>
  <c r="J20" i="14"/>
  <c r="S20" i="14" s="1"/>
  <c r="K20" i="14"/>
  <c r="I19" i="14"/>
  <c r="J19" i="14"/>
  <c r="S19" i="14" s="1"/>
  <c r="K19" i="14"/>
  <c r="T19" i="14" s="1"/>
  <c r="H19" i="14"/>
  <c r="I14" i="14"/>
  <c r="R14" i="14" s="1"/>
  <c r="J14" i="14"/>
  <c r="K14" i="14"/>
  <c r="T14" i="14" s="1"/>
  <c r="I15" i="14"/>
  <c r="J15" i="14"/>
  <c r="J15" i="15" s="1"/>
  <c r="K15" i="14"/>
  <c r="T15" i="14" s="1"/>
  <c r="I16" i="14"/>
  <c r="R16" i="14" s="1"/>
  <c r="J16" i="14"/>
  <c r="K16" i="14"/>
  <c r="T16" i="14" s="1"/>
  <c r="I17" i="14"/>
  <c r="R17" i="14" s="1"/>
  <c r="J17" i="14"/>
  <c r="K17" i="14"/>
  <c r="H15" i="14"/>
  <c r="H16" i="14"/>
  <c r="Q16" i="14" s="1"/>
  <c r="H17" i="14"/>
  <c r="Q17" i="14" s="1"/>
  <c r="H14" i="14"/>
  <c r="J52" i="10"/>
  <c r="J52" i="2"/>
  <c r="S17" i="13"/>
  <c r="T65" i="14"/>
  <c r="S65" i="14"/>
  <c r="R65" i="14"/>
  <c r="Q65" i="14"/>
  <c r="T64" i="14"/>
  <c r="S64" i="14"/>
  <c r="R64" i="14"/>
  <c r="Q64" i="14"/>
  <c r="T63" i="14"/>
  <c r="S63" i="14"/>
  <c r="R63" i="14"/>
  <c r="Q63" i="14"/>
  <c r="T62" i="14"/>
  <c r="S62" i="14"/>
  <c r="R62" i="14"/>
  <c r="Q62" i="14"/>
  <c r="T61" i="14"/>
  <c r="S61" i="14"/>
  <c r="R61" i="14"/>
  <c r="Q61" i="14"/>
  <c r="T60" i="14"/>
  <c r="S60" i="14"/>
  <c r="R60" i="14"/>
  <c r="Q60" i="14"/>
  <c r="T59" i="14"/>
  <c r="S59" i="14"/>
  <c r="R59" i="14"/>
  <c r="Q59" i="14"/>
  <c r="P59" i="14"/>
  <c r="T58" i="14"/>
  <c r="R58" i="14"/>
  <c r="Q58" i="14"/>
  <c r="T57" i="14"/>
  <c r="S57" i="14"/>
  <c r="R57" i="14"/>
  <c r="Q57" i="14"/>
  <c r="P57" i="14"/>
  <c r="T56" i="14"/>
  <c r="S56" i="14"/>
  <c r="Q55" i="14"/>
  <c r="F55" i="14"/>
  <c r="T54" i="14"/>
  <c r="R53" i="14"/>
  <c r="Q53" i="14"/>
  <c r="R52" i="14"/>
  <c r="Q52" i="14"/>
  <c r="K52" i="14"/>
  <c r="T52" i="14" s="1"/>
  <c r="T51" i="14"/>
  <c r="S51" i="14"/>
  <c r="R51" i="14"/>
  <c r="Q51" i="14"/>
  <c r="P51" i="14"/>
  <c r="T50" i="14"/>
  <c r="S50" i="14"/>
  <c r="R50" i="14"/>
  <c r="Q50" i="14"/>
  <c r="P50" i="14"/>
  <c r="Q49" i="14"/>
  <c r="T48" i="14"/>
  <c r="Q48" i="14"/>
  <c r="T46" i="14"/>
  <c r="Q46" i="14"/>
  <c r="T45" i="14"/>
  <c r="P45" i="14"/>
  <c r="T44" i="14"/>
  <c r="Q44" i="14"/>
  <c r="Q43" i="14"/>
  <c r="T42" i="14"/>
  <c r="Q42" i="14"/>
  <c r="R41" i="14"/>
  <c r="Q41" i="14"/>
  <c r="T40" i="14"/>
  <c r="Q40" i="14"/>
  <c r="Q39" i="14"/>
  <c r="T38" i="14"/>
  <c r="Q38" i="14"/>
  <c r="Q37" i="14"/>
  <c r="T36" i="14"/>
  <c r="Q36" i="14"/>
  <c r="R35" i="14"/>
  <c r="Q35" i="14"/>
  <c r="H34" i="14"/>
  <c r="T30" i="14"/>
  <c r="Q30" i="14"/>
  <c r="T28" i="14"/>
  <c r="Q28" i="14"/>
  <c r="R27" i="14"/>
  <c r="Q27" i="14"/>
  <c r="T26" i="14"/>
  <c r="R26" i="14"/>
  <c r="H26" i="14"/>
  <c r="Q26" i="14" s="1"/>
  <c r="Q24" i="14"/>
  <c r="T23" i="14"/>
  <c r="R22" i="14"/>
  <c r="Q22" i="14"/>
  <c r="T21" i="14"/>
  <c r="R21" i="14"/>
  <c r="T20" i="14"/>
  <c r="R19" i="14"/>
  <c r="Q19" i="14"/>
  <c r="P19" i="14"/>
  <c r="T18" i="14"/>
  <c r="S18" i="14"/>
  <c r="R18" i="14"/>
  <c r="T17" i="14"/>
  <c r="S16" i="14"/>
  <c r="S15" i="14"/>
  <c r="R15" i="14"/>
  <c r="Q15" i="14"/>
  <c r="Q14" i="14"/>
  <c r="T13" i="14"/>
  <c r="R13" i="14"/>
  <c r="T12" i="14"/>
  <c r="R12" i="14"/>
  <c r="A7" i="14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P60" i="13"/>
  <c r="R59" i="13"/>
  <c r="S59" i="13"/>
  <c r="T58" i="13"/>
  <c r="S58" i="13"/>
  <c r="R58" i="13"/>
  <c r="Q58" i="13"/>
  <c r="P58" i="13"/>
  <c r="T57" i="13"/>
  <c r="R57" i="13"/>
  <c r="Q57" i="13"/>
  <c r="T56" i="13"/>
  <c r="S56" i="13"/>
  <c r="R56" i="13"/>
  <c r="Q56" i="13"/>
  <c r="G56" i="13"/>
  <c r="E56" i="13" s="1"/>
  <c r="P56" i="13" s="1"/>
  <c r="F56" i="13"/>
  <c r="T55" i="13"/>
  <c r="S55" i="13"/>
  <c r="R55" i="13"/>
  <c r="Q55" i="13"/>
  <c r="T54" i="13"/>
  <c r="R54" i="13"/>
  <c r="R52" i="13"/>
  <c r="Q52" i="13"/>
  <c r="K52" i="13"/>
  <c r="T52" i="13" s="1"/>
  <c r="T51" i="13"/>
  <c r="S51" i="13"/>
  <c r="R51" i="13"/>
  <c r="Q51" i="13"/>
  <c r="P51" i="13"/>
  <c r="T50" i="13"/>
  <c r="S50" i="13"/>
  <c r="R50" i="13"/>
  <c r="Q50" i="13"/>
  <c r="P50" i="13"/>
  <c r="Q49" i="13"/>
  <c r="R48" i="13"/>
  <c r="S47" i="13"/>
  <c r="Q47" i="13"/>
  <c r="T46" i="13"/>
  <c r="R46" i="13"/>
  <c r="T45" i="13"/>
  <c r="S45" i="13"/>
  <c r="R45" i="13"/>
  <c r="Q45" i="13"/>
  <c r="P45" i="13"/>
  <c r="S44" i="13"/>
  <c r="Q44" i="13"/>
  <c r="T43" i="13"/>
  <c r="R43" i="13"/>
  <c r="S42" i="13"/>
  <c r="Q42" i="13"/>
  <c r="R41" i="13"/>
  <c r="S40" i="13"/>
  <c r="Q40" i="13"/>
  <c r="T39" i="13"/>
  <c r="R39" i="13"/>
  <c r="T38" i="13"/>
  <c r="S38" i="13"/>
  <c r="Q38" i="13"/>
  <c r="R37" i="13"/>
  <c r="S36" i="13"/>
  <c r="Q36" i="13"/>
  <c r="R35" i="13"/>
  <c r="T31" i="13"/>
  <c r="Q31" i="13"/>
  <c r="R30" i="13"/>
  <c r="S29" i="13"/>
  <c r="Q29" i="13"/>
  <c r="R28" i="13"/>
  <c r="S27" i="13"/>
  <c r="Q27" i="13"/>
  <c r="T26" i="13"/>
  <c r="R26" i="13"/>
  <c r="H26" i="13"/>
  <c r="Q26" i="13" s="1"/>
  <c r="S24" i="13"/>
  <c r="R23" i="13"/>
  <c r="S22" i="13"/>
  <c r="Q22" i="13"/>
  <c r="T21" i="13"/>
  <c r="R21" i="13"/>
  <c r="T20" i="13"/>
  <c r="R20" i="13"/>
  <c r="Q20" i="13"/>
  <c r="S19" i="13"/>
  <c r="P19" i="13"/>
  <c r="T18" i="13"/>
  <c r="S18" i="13"/>
  <c r="R18" i="13"/>
  <c r="T17" i="13"/>
  <c r="Q17" i="13"/>
  <c r="Q16" i="13"/>
  <c r="T15" i="13"/>
  <c r="S15" i="13"/>
  <c r="T13" i="13"/>
  <c r="R13" i="13"/>
  <c r="T12" i="13"/>
  <c r="R12" i="13"/>
  <c r="A7" i="13"/>
  <c r="T66" i="15"/>
  <c r="S66" i="15"/>
  <c r="R66" i="15"/>
  <c r="Q66" i="15"/>
  <c r="T65" i="15"/>
  <c r="S65" i="15"/>
  <c r="R65" i="15"/>
  <c r="Q65" i="15"/>
  <c r="T64" i="15"/>
  <c r="S64" i="15"/>
  <c r="R64" i="15"/>
  <c r="Q64" i="15"/>
  <c r="T63" i="15"/>
  <c r="S63" i="15"/>
  <c r="R63" i="15"/>
  <c r="Q63" i="15"/>
  <c r="T62" i="15"/>
  <c r="S62" i="15"/>
  <c r="R62" i="15"/>
  <c r="Q62" i="15"/>
  <c r="T61" i="15"/>
  <c r="S61" i="15"/>
  <c r="R61" i="15"/>
  <c r="Q61" i="15"/>
  <c r="T60" i="15"/>
  <c r="S60" i="15"/>
  <c r="R60" i="15"/>
  <c r="Q60" i="15"/>
  <c r="P60" i="15"/>
  <c r="R59" i="15"/>
  <c r="Q59" i="15"/>
  <c r="T58" i="15"/>
  <c r="S58" i="15"/>
  <c r="R58" i="15"/>
  <c r="Q58" i="15"/>
  <c r="P58" i="15"/>
  <c r="T57" i="15"/>
  <c r="R57" i="15"/>
  <c r="Q57" i="15"/>
  <c r="T56" i="15"/>
  <c r="R56" i="15"/>
  <c r="Q56" i="15"/>
  <c r="F56" i="15"/>
  <c r="T55" i="15"/>
  <c r="R55" i="15"/>
  <c r="Q55" i="15"/>
  <c r="T54" i="15"/>
  <c r="R54" i="15"/>
  <c r="Q54" i="15"/>
  <c r="R52" i="15"/>
  <c r="Q52" i="15"/>
  <c r="K52" i="15"/>
  <c r="T52" i="15" s="1"/>
  <c r="T51" i="15"/>
  <c r="S51" i="15"/>
  <c r="R51" i="15"/>
  <c r="Q51" i="15"/>
  <c r="P51" i="15"/>
  <c r="T50" i="15"/>
  <c r="S50" i="15"/>
  <c r="R50" i="15"/>
  <c r="Q50" i="15"/>
  <c r="P50" i="15"/>
  <c r="T45" i="15"/>
  <c r="S45" i="15"/>
  <c r="R45" i="15"/>
  <c r="Q45" i="15"/>
  <c r="P45" i="15"/>
  <c r="T26" i="15"/>
  <c r="R26" i="15"/>
  <c r="T21" i="15"/>
  <c r="R21" i="15"/>
  <c r="P19" i="15"/>
  <c r="T18" i="15"/>
  <c r="S18" i="15"/>
  <c r="R18" i="15"/>
  <c r="T13" i="15"/>
  <c r="R13" i="15"/>
  <c r="T12" i="15"/>
  <c r="R12" i="15"/>
  <c r="A7" i="15"/>
  <c r="G56" i="12"/>
  <c r="E56" i="12" s="1"/>
  <c r="G55" i="12"/>
  <c r="E55" i="12" s="1"/>
  <c r="F55" i="12"/>
  <c r="G54" i="12"/>
  <c r="E54" i="12" s="1"/>
  <c r="G53" i="12"/>
  <c r="E53" i="12" s="1"/>
  <c r="K52" i="12"/>
  <c r="J52" i="12"/>
  <c r="G49" i="12"/>
  <c r="E49" i="12" s="1"/>
  <c r="G48" i="12"/>
  <c r="E48" i="12" s="1"/>
  <c r="G47" i="12"/>
  <c r="E47" i="12" s="1"/>
  <c r="G46" i="12"/>
  <c r="E46" i="12" s="1"/>
  <c r="G44" i="12"/>
  <c r="E44" i="12" s="1"/>
  <c r="G43" i="12"/>
  <c r="E43" i="12" s="1"/>
  <c r="G42" i="12"/>
  <c r="E42" i="12" s="1"/>
  <c r="G41" i="12"/>
  <c r="E41" i="12" s="1"/>
  <c r="G40" i="12"/>
  <c r="E40" i="12" s="1"/>
  <c r="G39" i="12"/>
  <c r="E39" i="12" s="1"/>
  <c r="G38" i="12"/>
  <c r="E38" i="12" s="1"/>
  <c r="G37" i="12"/>
  <c r="E37" i="12" s="1"/>
  <c r="G36" i="12"/>
  <c r="E36" i="12" s="1"/>
  <c r="G35" i="12"/>
  <c r="E35" i="12" s="1"/>
  <c r="K34" i="12"/>
  <c r="J34" i="12"/>
  <c r="I34" i="12"/>
  <c r="I33" i="12" s="1"/>
  <c r="H34" i="12"/>
  <c r="H33" i="12" s="1"/>
  <c r="G31" i="12"/>
  <c r="E31" i="12" s="1"/>
  <c r="G30" i="12"/>
  <c r="E30" i="12" s="1"/>
  <c r="G29" i="12"/>
  <c r="E29" i="12" s="1"/>
  <c r="G28" i="12"/>
  <c r="E28" i="12" s="1"/>
  <c r="J26" i="12"/>
  <c r="H26" i="12"/>
  <c r="G25" i="12"/>
  <c r="E25" i="12" s="1"/>
  <c r="J21" i="12"/>
  <c r="G21" i="12" s="1"/>
  <c r="E21" i="12" s="1"/>
  <c r="H21" i="12"/>
  <c r="H18" i="12"/>
  <c r="G20" i="12"/>
  <c r="E20" i="12" s="1"/>
  <c r="G17" i="12"/>
  <c r="E17" i="12" s="1"/>
  <c r="G15" i="12"/>
  <c r="E15" i="12" s="1"/>
  <c r="G14" i="12"/>
  <c r="J13" i="12"/>
  <c r="A7" i="12"/>
  <c r="G52" i="12" l="1"/>
  <c r="E52" i="12" s="1"/>
  <c r="J13" i="13"/>
  <c r="S13" i="13" s="1"/>
  <c r="S28" i="13"/>
  <c r="J34" i="13"/>
  <c r="J33" i="13" s="1"/>
  <c r="S33" i="13" s="1"/>
  <c r="R15" i="13"/>
  <c r="S35" i="13"/>
  <c r="S41" i="13"/>
  <c r="G23" i="13"/>
  <c r="E23" i="13" s="1"/>
  <c r="P23" i="13" s="1"/>
  <c r="J26" i="13"/>
  <c r="S26" i="13" s="1"/>
  <c r="G38" i="13"/>
  <c r="E38" i="13" s="1"/>
  <c r="P38" i="13" s="1"/>
  <c r="S16" i="13"/>
  <c r="J53" i="15"/>
  <c r="G53" i="15" s="1"/>
  <c r="E53" i="15" s="1"/>
  <c r="I34" i="13"/>
  <c r="R34" i="13" s="1"/>
  <c r="G29" i="13"/>
  <c r="E29" i="13" s="1"/>
  <c r="P29" i="13" s="1"/>
  <c r="G40" i="13"/>
  <c r="E40" i="13" s="1"/>
  <c r="P40" i="13" s="1"/>
  <c r="G57" i="13"/>
  <c r="E57" i="13" s="1"/>
  <c r="P57" i="13" s="1"/>
  <c r="G20" i="13"/>
  <c r="E20" i="13" s="1"/>
  <c r="P20" i="13" s="1"/>
  <c r="H18" i="14"/>
  <c r="Q18" i="14" s="1"/>
  <c r="S24" i="15"/>
  <c r="J47" i="15"/>
  <c r="S47" i="15" s="1"/>
  <c r="J49" i="15"/>
  <c r="J21" i="14"/>
  <c r="S21" i="14" s="1"/>
  <c r="G42" i="14"/>
  <c r="E42" i="14" s="1"/>
  <c r="P42" i="14" s="1"/>
  <c r="G56" i="14"/>
  <c r="E56" i="14" s="1"/>
  <c r="P56" i="14" s="1"/>
  <c r="J22" i="15"/>
  <c r="S22" i="15" s="1"/>
  <c r="J29" i="15"/>
  <c r="S29" i="15" s="1"/>
  <c r="J38" i="15"/>
  <c r="S38" i="15" s="1"/>
  <c r="J42" i="15"/>
  <c r="S42" i="15" s="1"/>
  <c r="R30" i="14"/>
  <c r="S17" i="14"/>
  <c r="J13" i="14"/>
  <c r="S13" i="14" s="1"/>
  <c r="G44" i="14"/>
  <c r="E44" i="14" s="1"/>
  <c r="P44" i="14" s="1"/>
  <c r="J31" i="15"/>
  <c r="S31" i="15" s="1"/>
  <c r="G35" i="14"/>
  <c r="E35" i="14" s="1"/>
  <c r="P35" i="14" s="1"/>
  <c r="G40" i="14"/>
  <c r="E40" i="14" s="1"/>
  <c r="P40" i="14" s="1"/>
  <c r="S19" i="15"/>
  <c r="J27" i="15"/>
  <c r="S27" i="15" s="1"/>
  <c r="J36" i="15"/>
  <c r="S36" i="15" s="1"/>
  <c r="J40" i="15"/>
  <c r="S40" i="15" s="1"/>
  <c r="J44" i="15"/>
  <c r="S44" i="15" s="1"/>
  <c r="H13" i="14"/>
  <c r="Q13" i="14" s="1"/>
  <c r="G37" i="14"/>
  <c r="E37" i="14" s="1"/>
  <c r="P37" i="14" s="1"/>
  <c r="R40" i="14"/>
  <c r="G43" i="14"/>
  <c r="E43" i="14" s="1"/>
  <c r="P43" i="14" s="1"/>
  <c r="J26" i="14"/>
  <c r="G26" i="14" s="1"/>
  <c r="E26" i="14" s="1"/>
  <c r="P26" i="14" s="1"/>
  <c r="G49" i="14"/>
  <c r="E49" i="14" s="1"/>
  <c r="P49" i="14" s="1"/>
  <c r="G41" i="14"/>
  <c r="E41" i="14" s="1"/>
  <c r="P41" i="14" s="1"/>
  <c r="G53" i="14"/>
  <c r="E53" i="14" s="1"/>
  <c r="P53" i="14" s="1"/>
  <c r="R28" i="14"/>
  <c r="G38" i="14"/>
  <c r="E38" i="14" s="1"/>
  <c r="P38" i="14" s="1"/>
  <c r="G14" i="14"/>
  <c r="E14" i="14" s="1"/>
  <c r="P14" i="14" s="1"/>
  <c r="G20" i="14"/>
  <c r="E20" i="14" s="1"/>
  <c r="P20" i="14" s="1"/>
  <c r="R44" i="14"/>
  <c r="R56" i="14"/>
  <c r="Q22" i="15"/>
  <c r="H24" i="15"/>
  <c r="Q24" i="15" s="1"/>
  <c r="H27" i="15"/>
  <c r="Q27" i="15" s="1"/>
  <c r="Q31" i="15"/>
  <c r="Q36" i="15"/>
  <c r="Q38" i="15"/>
  <c r="Q40" i="15"/>
  <c r="Q42" i="15"/>
  <c r="Q44" i="15"/>
  <c r="Q47" i="15"/>
  <c r="Q49" i="15"/>
  <c r="R20" i="15"/>
  <c r="S35" i="14"/>
  <c r="R42" i="14"/>
  <c r="G54" i="14"/>
  <c r="E54" i="14" s="1"/>
  <c r="P54" i="14" s="1"/>
  <c r="T14" i="15"/>
  <c r="S16" i="15"/>
  <c r="R19" i="15"/>
  <c r="R22" i="15"/>
  <c r="R24" i="15"/>
  <c r="R27" i="15"/>
  <c r="R29" i="15"/>
  <c r="R31" i="15"/>
  <c r="R36" i="15"/>
  <c r="R38" i="15"/>
  <c r="R40" i="15"/>
  <c r="R42" i="15"/>
  <c r="R44" i="15"/>
  <c r="R47" i="15"/>
  <c r="R49" i="15"/>
  <c r="J57" i="15"/>
  <c r="S57" i="15" s="1"/>
  <c r="R23" i="15"/>
  <c r="R43" i="15"/>
  <c r="R46" i="15"/>
  <c r="G36" i="14"/>
  <c r="E36" i="14" s="1"/>
  <c r="P36" i="14" s="1"/>
  <c r="G48" i="14"/>
  <c r="E48" i="14" s="1"/>
  <c r="P48" i="14" s="1"/>
  <c r="R14" i="15"/>
  <c r="H16" i="15"/>
  <c r="Q16" i="15" s="1"/>
  <c r="T19" i="15"/>
  <c r="T22" i="15"/>
  <c r="T24" i="15"/>
  <c r="T27" i="15"/>
  <c r="T31" i="15"/>
  <c r="K36" i="15"/>
  <c r="T36" i="15" s="1"/>
  <c r="K38" i="15"/>
  <c r="T38" i="15" s="1"/>
  <c r="K42" i="15"/>
  <c r="T42" i="15" s="1"/>
  <c r="K44" i="15"/>
  <c r="T44" i="15" s="1"/>
  <c r="K47" i="15"/>
  <c r="T47" i="15" s="1"/>
  <c r="K49" i="15"/>
  <c r="T49" i="15" s="1"/>
  <c r="K59" i="15"/>
  <c r="T59" i="15" s="1"/>
  <c r="R48" i="15"/>
  <c r="T17" i="15"/>
  <c r="T15" i="15"/>
  <c r="H20" i="15"/>
  <c r="H18" i="15" s="1"/>
  <c r="S14" i="14"/>
  <c r="G46" i="14"/>
  <c r="E46" i="14" s="1"/>
  <c r="P46" i="14" s="1"/>
  <c r="J34" i="14"/>
  <c r="J33" i="14" s="1"/>
  <c r="J52" i="14"/>
  <c r="S52" i="14" s="1"/>
  <c r="R17" i="15"/>
  <c r="R15" i="15"/>
  <c r="J23" i="15"/>
  <c r="S23" i="15" s="1"/>
  <c r="J25" i="15"/>
  <c r="G25" i="15" s="1"/>
  <c r="E25" i="15" s="1"/>
  <c r="J28" i="15"/>
  <c r="S28" i="15" s="1"/>
  <c r="J30" i="15"/>
  <c r="S30" i="15" s="1"/>
  <c r="J35" i="15"/>
  <c r="S35" i="15" s="1"/>
  <c r="J37" i="15"/>
  <c r="S37" i="15" s="1"/>
  <c r="J39" i="15"/>
  <c r="S39" i="15" s="1"/>
  <c r="J41" i="15"/>
  <c r="S41" i="15" s="1"/>
  <c r="J43" i="15"/>
  <c r="S43" i="15" s="1"/>
  <c r="J46" i="15"/>
  <c r="S46" i="15" s="1"/>
  <c r="J48" i="15"/>
  <c r="S48" i="15" s="1"/>
  <c r="R37" i="15"/>
  <c r="H17" i="15"/>
  <c r="Q17" i="15" s="1"/>
  <c r="Q15" i="15"/>
  <c r="T20" i="15"/>
  <c r="T23" i="15"/>
  <c r="T28" i="15"/>
  <c r="T30" i="15"/>
  <c r="K35" i="15"/>
  <c r="T35" i="15" s="1"/>
  <c r="K37" i="15"/>
  <c r="T37" i="15" s="1"/>
  <c r="K39" i="15"/>
  <c r="T39" i="15" s="1"/>
  <c r="K41" i="15"/>
  <c r="T41" i="15" s="1"/>
  <c r="K43" i="15"/>
  <c r="T43" i="15" s="1"/>
  <c r="T46" i="15"/>
  <c r="K48" i="15"/>
  <c r="T48" i="15" s="1"/>
  <c r="J55" i="15"/>
  <c r="S55" i="15" s="1"/>
  <c r="R39" i="15"/>
  <c r="J59" i="15"/>
  <c r="S59" i="15" s="1"/>
  <c r="Q29" i="15"/>
  <c r="S56" i="15"/>
  <c r="G56" i="15"/>
  <c r="E56" i="15" s="1"/>
  <c r="P56" i="15" s="1"/>
  <c r="T36" i="13"/>
  <c r="G36" i="13"/>
  <c r="E36" i="13" s="1"/>
  <c r="P36" i="13" s="1"/>
  <c r="H21" i="13"/>
  <c r="Q21" i="13" s="1"/>
  <c r="G35" i="13"/>
  <c r="E35" i="13" s="1"/>
  <c r="P35" i="13" s="1"/>
  <c r="G37" i="13"/>
  <c r="E37" i="13" s="1"/>
  <c r="P37" i="13" s="1"/>
  <c r="G43" i="13"/>
  <c r="E43" i="13" s="1"/>
  <c r="P43" i="13" s="1"/>
  <c r="G46" i="13"/>
  <c r="E46" i="13" s="1"/>
  <c r="P46" i="13" s="1"/>
  <c r="G59" i="13"/>
  <c r="E59" i="13" s="1"/>
  <c r="S20" i="15"/>
  <c r="R14" i="13"/>
  <c r="T47" i="13"/>
  <c r="G49" i="13"/>
  <c r="E49" i="13" s="1"/>
  <c r="P49" i="13" s="1"/>
  <c r="K34" i="13"/>
  <c r="G24" i="13"/>
  <c r="E24" i="13" s="1"/>
  <c r="P24" i="13" s="1"/>
  <c r="J54" i="15"/>
  <c r="S54" i="15" s="1"/>
  <c r="T19" i="13"/>
  <c r="T24" i="13"/>
  <c r="T27" i="13"/>
  <c r="T29" i="13"/>
  <c r="G47" i="13"/>
  <c r="E47" i="13" s="1"/>
  <c r="P47" i="13" s="1"/>
  <c r="Q14" i="15"/>
  <c r="T16" i="15"/>
  <c r="Q19" i="15"/>
  <c r="G44" i="13"/>
  <c r="E44" i="13" s="1"/>
  <c r="P44" i="13" s="1"/>
  <c r="T22" i="13"/>
  <c r="G42" i="13"/>
  <c r="E42" i="13" s="1"/>
  <c r="P42" i="13" s="1"/>
  <c r="G31" i="13"/>
  <c r="E31" i="13" s="1"/>
  <c r="P31" i="13" s="1"/>
  <c r="G16" i="13"/>
  <c r="E16" i="13" s="1"/>
  <c r="P16" i="13" s="1"/>
  <c r="J14" i="15"/>
  <c r="R16" i="15"/>
  <c r="H13" i="13"/>
  <c r="Q13" i="13" s="1"/>
  <c r="T42" i="13"/>
  <c r="T44" i="13"/>
  <c r="T49" i="13"/>
  <c r="T59" i="13"/>
  <c r="T29" i="15"/>
  <c r="K40" i="15"/>
  <c r="T40" i="15" s="1"/>
  <c r="T40" i="13"/>
  <c r="G22" i="13"/>
  <c r="E22" i="13" s="1"/>
  <c r="P22" i="13" s="1"/>
  <c r="G27" i="13"/>
  <c r="E27" i="13" s="1"/>
  <c r="P27" i="13" s="1"/>
  <c r="Q23" i="15"/>
  <c r="Q28" i="15"/>
  <c r="Q30" i="15"/>
  <c r="Q35" i="15"/>
  <c r="Q39" i="15"/>
  <c r="Q41" i="15"/>
  <c r="Q46" i="15"/>
  <c r="Q48" i="15"/>
  <c r="J52" i="13"/>
  <c r="G54" i="13"/>
  <c r="E54" i="13" s="1"/>
  <c r="P54" i="13" s="1"/>
  <c r="Q35" i="13"/>
  <c r="G48" i="13"/>
  <c r="E48" i="13" s="1"/>
  <c r="P48" i="13" s="1"/>
  <c r="G39" i="13"/>
  <c r="E39" i="13" s="1"/>
  <c r="P39" i="13" s="1"/>
  <c r="H34" i="13"/>
  <c r="H33" i="13" s="1"/>
  <c r="Q37" i="13"/>
  <c r="Q46" i="13"/>
  <c r="Q43" i="13"/>
  <c r="G30" i="13"/>
  <c r="E30" i="13" s="1"/>
  <c r="P30" i="13" s="1"/>
  <c r="G14" i="13"/>
  <c r="E14" i="13" s="1"/>
  <c r="P14" i="13" s="1"/>
  <c r="S37" i="14"/>
  <c r="S41" i="14"/>
  <c r="S55" i="14"/>
  <c r="T53" i="14"/>
  <c r="G17" i="14"/>
  <c r="E17" i="14" s="1"/>
  <c r="P17" i="14" s="1"/>
  <c r="G30" i="14"/>
  <c r="E30" i="14" s="1"/>
  <c r="P30" i="14" s="1"/>
  <c r="K34" i="14"/>
  <c r="T34" i="14" s="1"/>
  <c r="G55" i="14"/>
  <c r="E55" i="14" s="1"/>
  <c r="P55" i="14" s="1"/>
  <c r="T55" i="14"/>
  <c r="T39" i="14"/>
  <c r="I34" i="14"/>
  <c r="R34" i="14" s="1"/>
  <c r="G39" i="14"/>
  <c r="E39" i="14" s="1"/>
  <c r="P39" i="14" s="1"/>
  <c r="G47" i="14"/>
  <c r="E47" i="14" s="1"/>
  <c r="P47" i="14" s="1"/>
  <c r="G29" i="14"/>
  <c r="E29" i="14" s="1"/>
  <c r="P29" i="14" s="1"/>
  <c r="G31" i="14"/>
  <c r="E31" i="14" s="1"/>
  <c r="P31" i="14" s="1"/>
  <c r="G15" i="14"/>
  <c r="E15" i="14" s="1"/>
  <c r="P15" i="14" s="1"/>
  <c r="Q34" i="14"/>
  <c r="H33" i="14"/>
  <c r="Q33" i="14" s="1"/>
  <c r="I32" i="12"/>
  <c r="G34" i="12"/>
  <c r="E34" i="12" s="1"/>
  <c r="J12" i="12"/>
  <c r="G17" i="13"/>
  <c r="E17" i="13" s="1"/>
  <c r="P17" i="13" s="1"/>
  <c r="J21" i="13"/>
  <c r="S21" i="13" s="1"/>
  <c r="Q24" i="13"/>
  <c r="S31" i="13"/>
  <c r="I33" i="13"/>
  <c r="G26" i="13"/>
  <c r="E26" i="13" s="1"/>
  <c r="P26" i="13" s="1"/>
  <c r="H18" i="13"/>
  <c r="S15" i="15"/>
  <c r="S17" i="15"/>
  <c r="Q34" i="13"/>
  <c r="H21" i="14"/>
  <c r="G21" i="14" s="1"/>
  <c r="E21" i="14" s="1"/>
  <c r="P21" i="14" s="1"/>
  <c r="G22" i="14"/>
  <c r="E22" i="14" s="1"/>
  <c r="P22" i="14" s="1"/>
  <c r="G23" i="14"/>
  <c r="E23" i="14" s="1"/>
  <c r="P23" i="14" s="1"/>
  <c r="G24" i="14"/>
  <c r="E24" i="14" s="1"/>
  <c r="P24" i="14" s="1"/>
  <c r="G58" i="14"/>
  <c r="S49" i="15"/>
  <c r="G16" i="14"/>
  <c r="E16" i="14" s="1"/>
  <c r="P16" i="14" s="1"/>
  <c r="S27" i="14"/>
  <c r="S28" i="14"/>
  <c r="S29" i="14"/>
  <c r="S30" i="14"/>
  <c r="S31" i="14"/>
  <c r="S49" i="13"/>
  <c r="G27" i="14"/>
  <c r="E27" i="14" s="1"/>
  <c r="P27" i="14" s="1"/>
  <c r="S49" i="14"/>
  <c r="S22" i="14"/>
  <c r="G18" i="12"/>
  <c r="E18" i="12" s="1"/>
  <c r="G26" i="12"/>
  <c r="E26" i="12" s="1"/>
  <c r="E14" i="12"/>
  <c r="G22" i="12"/>
  <c r="E22" i="12" s="1"/>
  <c r="G23" i="12"/>
  <c r="E23" i="12" s="1"/>
  <c r="G24" i="12"/>
  <c r="E24" i="12" s="1"/>
  <c r="G58" i="12"/>
  <c r="H13" i="12"/>
  <c r="G16" i="12"/>
  <c r="E16" i="12" s="1"/>
  <c r="J33" i="12"/>
  <c r="G27" i="12"/>
  <c r="E27" i="12" s="1"/>
  <c r="K33" i="12"/>
  <c r="H32" i="12"/>
  <c r="H21" i="15" l="1"/>
  <c r="Q21" i="15" s="1"/>
  <c r="S34" i="13"/>
  <c r="J32" i="13"/>
  <c r="S32" i="13" s="1"/>
  <c r="G54" i="15"/>
  <c r="E54" i="15" s="1"/>
  <c r="P54" i="15" s="1"/>
  <c r="G66" i="13"/>
  <c r="G34" i="13"/>
  <c r="E34" i="13" s="1"/>
  <c r="P34" i="13" s="1"/>
  <c r="G23" i="15"/>
  <c r="E23" i="15" s="1"/>
  <c r="P23" i="15" s="1"/>
  <c r="S34" i="14"/>
  <c r="J13" i="15"/>
  <c r="S13" i="15" s="1"/>
  <c r="G24" i="15"/>
  <c r="E24" i="15" s="1"/>
  <c r="P24" i="15" s="1"/>
  <c r="G14" i="15"/>
  <c r="E14" i="15" s="1"/>
  <c r="P14" i="15" s="1"/>
  <c r="S14" i="15"/>
  <c r="G52" i="14"/>
  <c r="E52" i="14" s="1"/>
  <c r="P52" i="14" s="1"/>
  <c r="G59" i="15"/>
  <c r="E59" i="15" s="1"/>
  <c r="H26" i="15"/>
  <c r="Q26" i="15" s="1"/>
  <c r="G18" i="14"/>
  <c r="E18" i="14" s="1"/>
  <c r="P18" i="14" s="1"/>
  <c r="G39" i="15"/>
  <c r="E39" i="15" s="1"/>
  <c r="P39" i="15" s="1"/>
  <c r="G47" i="15"/>
  <c r="E47" i="15" s="1"/>
  <c r="P47" i="15" s="1"/>
  <c r="G22" i="15"/>
  <c r="E22" i="15" s="1"/>
  <c r="P22" i="15" s="1"/>
  <c r="Q18" i="15"/>
  <c r="G18" i="15"/>
  <c r="E18" i="15" s="1"/>
  <c r="P18" i="15" s="1"/>
  <c r="G27" i="15"/>
  <c r="E27" i="15" s="1"/>
  <c r="P27" i="15" s="1"/>
  <c r="Q20" i="15"/>
  <c r="H13" i="15"/>
  <c r="Q13" i="15" s="1"/>
  <c r="J12" i="14"/>
  <c r="S12" i="14" s="1"/>
  <c r="G16" i="15"/>
  <c r="E16" i="15" s="1"/>
  <c r="P16" i="15" s="1"/>
  <c r="J21" i="15"/>
  <c r="S21" i="15" s="1"/>
  <c r="S26" i="14"/>
  <c r="G48" i="15"/>
  <c r="E48" i="15" s="1"/>
  <c r="P48" i="15" s="1"/>
  <c r="G57" i="15"/>
  <c r="E57" i="15" s="1"/>
  <c r="P57" i="15" s="1"/>
  <c r="G28" i="15"/>
  <c r="E28" i="15" s="1"/>
  <c r="P28" i="15" s="1"/>
  <c r="J26" i="15"/>
  <c r="S26" i="15" s="1"/>
  <c r="J52" i="15"/>
  <c r="S52" i="15" s="1"/>
  <c r="G42" i="15"/>
  <c r="E42" i="15" s="1"/>
  <c r="P42" i="15" s="1"/>
  <c r="J34" i="15"/>
  <c r="J33" i="15" s="1"/>
  <c r="G55" i="15"/>
  <c r="E55" i="15" s="1"/>
  <c r="P55" i="15" s="1"/>
  <c r="I34" i="15"/>
  <c r="R34" i="15" s="1"/>
  <c r="G36" i="15"/>
  <c r="E36" i="15" s="1"/>
  <c r="P36" i="15" s="1"/>
  <c r="K33" i="14"/>
  <c r="T33" i="14" s="1"/>
  <c r="G44" i="15"/>
  <c r="E44" i="15" s="1"/>
  <c r="P44" i="15" s="1"/>
  <c r="G31" i="15"/>
  <c r="E31" i="15" s="1"/>
  <c r="P31" i="15" s="1"/>
  <c r="G35" i="15"/>
  <c r="E35" i="15" s="1"/>
  <c r="P35" i="15" s="1"/>
  <c r="G43" i="15"/>
  <c r="E43" i="15" s="1"/>
  <c r="P43" i="15" s="1"/>
  <c r="G17" i="15"/>
  <c r="E17" i="15" s="1"/>
  <c r="P17" i="15" s="1"/>
  <c r="G15" i="15"/>
  <c r="E15" i="15" s="1"/>
  <c r="P15" i="15" s="1"/>
  <c r="G46" i="15"/>
  <c r="E46" i="15" s="1"/>
  <c r="P46" i="15" s="1"/>
  <c r="G49" i="15"/>
  <c r="E49" i="15" s="1"/>
  <c r="P49" i="15" s="1"/>
  <c r="K34" i="15"/>
  <c r="G37" i="15"/>
  <c r="E37" i="15" s="1"/>
  <c r="P37" i="15" s="1"/>
  <c r="G38" i="15"/>
  <c r="E38" i="15" s="1"/>
  <c r="P38" i="15" s="1"/>
  <c r="Q43" i="15"/>
  <c r="G29" i="15"/>
  <c r="E29" i="15" s="1"/>
  <c r="P29" i="15" s="1"/>
  <c r="H34" i="15"/>
  <c r="G30" i="15"/>
  <c r="E30" i="15" s="1"/>
  <c r="P30" i="15" s="1"/>
  <c r="G41" i="15"/>
  <c r="E41" i="15" s="1"/>
  <c r="P41" i="15" s="1"/>
  <c r="K33" i="13"/>
  <c r="K32" i="13" s="1"/>
  <c r="T34" i="13"/>
  <c r="G40" i="15"/>
  <c r="E40" i="15" s="1"/>
  <c r="P40" i="15" s="1"/>
  <c r="Q37" i="15"/>
  <c r="G20" i="15"/>
  <c r="E20" i="15" s="1"/>
  <c r="P20" i="15" s="1"/>
  <c r="I33" i="15"/>
  <c r="I32" i="15" s="1"/>
  <c r="R32" i="15" s="1"/>
  <c r="G52" i="13"/>
  <c r="E52" i="13" s="1"/>
  <c r="P52" i="13" s="1"/>
  <c r="S52" i="13"/>
  <c r="I32" i="13"/>
  <c r="R32" i="13" s="1"/>
  <c r="R33" i="13"/>
  <c r="G13" i="13"/>
  <c r="E13" i="13" s="1"/>
  <c r="P13" i="13" s="1"/>
  <c r="H32" i="14"/>
  <c r="Q32" i="14" s="1"/>
  <c r="I33" i="14"/>
  <c r="R33" i="14" s="1"/>
  <c r="G34" i="14"/>
  <c r="E34" i="14" s="1"/>
  <c r="P34" i="14" s="1"/>
  <c r="G13" i="14"/>
  <c r="G12" i="14" s="1"/>
  <c r="G21" i="13"/>
  <c r="E21" i="13" s="1"/>
  <c r="P21" i="13" s="1"/>
  <c r="J12" i="13"/>
  <c r="S12" i="13" s="1"/>
  <c r="K32" i="14"/>
  <c r="T32" i="14" s="1"/>
  <c r="Q33" i="13"/>
  <c r="H32" i="13"/>
  <c r="Q32" i="13" s="1"/>
  <c r="S33" i="14"/>
  <c r="J32" i="14"/>
  <c r="Q18" i="13"/>
  <c r="H12" i="13"/>
  <c r="Q12" i="13" s="1"/>
  <c r="G18" i="13"/>
  <c r="E18" i="13" s="1"/>
  <c r="P18" i="13" s="1"/>
  <c r="G65" i="14"/>
  <c r="E58" i="14"/>
  <c r="G33" i="14"/>
  <c r="E33" i="14" s="1"/>
  <c r="P33" i="14" s="1"/>
  <c r="P59" i="13"/>
  <c r="E66" i="13"/>
  <c r="P66" i="13" s="1"/>
  <c r="H12" i="14"/>
  <c r="Q12" i="14" s="1"/>
  <c r="Q21" i="14"/>
  <c r="K32" i="12"/>
  <c r="G13" i="12"/>
  <c r="J32" i="12"/>
  <c r="G33" i="12"/>
  <c r="E33" i="12" s="1"/>
  <c r="H12" i="12"/>
  <c r="G65" i="12"/>
  <c r="E58" i="12"/>
  <c r="T33" i="13" l="1"/>
  <c r="G52" i="15"/>
  <c r="E52" i="15" s="1"/>
  <c r="P52" i="15" s="1"/>
  <c r="G21" i="15"/>
  <c r="E21" i="15" s="1"/>
  <c r="P21" i="15" s="1"/>
  <c r="G66" i="15"/>
  <c r="S34" i="15"/>
  <c r="I32" i="14"/>
  <c r="R32" i="14" s="1"/>
  <c r="G26" i="15"/>
  <c r="E26" i="15" s="1"/>
  <c r="P26" i="15" s="1"/>
  <c r="H12" i="15"/>
  <c r="Q12" i="15" s="1"/>
  <c r="S33" i="15"/>
  <c r="J32" i="15"/>
  <c r="S32" i="15" s="1"/>
  <c r="G13" i="15"/>
  <c r="E13" i="15" s="1"/>
  <c r="P13" i="15" s="1"/>
  <c r="G34" i="15"/>
  <c r="E34" i="15" s="1"/>
  <c r="P34" i="15" s="1"/>
  <c r="J12" i="15"/>
  <c r="S12" i="15" s="1"/>
  <c r="T34" i="15"/>
  <c r="K33" i="15"/>
  <c r="R33" i="15"/>
  <c r="G33" i="13"/>
  <c r="E33" i="13" s="1"/>
  <c r="P33" i="13" s="1"/>
  <c r="Q34" i="15"/>
  <c r="H33" i="15"/>
  <c r="E13" i="14"/>
  <c r="P13" i="14" s="1"/>
  <c r="E12" i="14"/>
  <c r="P12" i="14" s="1"/>
  <c r="S32" i="14"/>
  <c r="E66" i="15"/>
  <c r="P66" i="15" s="1"/>
  <c r="P59" i="15"/>
  <c r="P58" i="14"/>
  <c r="E65" i="14"/>
  <c r="P65" i="14" s="1"/>
  <c r="T32" i="13"/>
  <c r="G32" i="13"/>
  <c r="G12" i="13"/>
  <c r="E65" i="12"/>
  <c r="G12" i="12"/>
  <c r="E13" i="12"/>
  <c r="G32" i="12"/>
  <c r="G32" i="14" l="1"/>
  <c r="G12" i="15"/>
  <c r="E12" i="15" s="1"/>
  <c r="P12" i="15" s="1"/>
  <c r="T33" i="15"/>
  <c r="K32" i="15"/>
  <c r="T32" i="15" s="1"/>
  <c r="H32" i="15"/>
  <c r="Q33" i="15"/>
  <c r="G33" i="15"/>
  <c r="E33" i="15" s="1"/>
  <c r="P33" i="15" s="1"/>
  <c r="E32" i="14"/>
  <c r="P32" i="14" s="1"/>
  <c r="G64" i="14"/>
  <c r="E64" i="14" s="1"/>
  <c r="P64" i="14" s="1"/>
  <c r="E12" i="13"/>
  <c r="P12" i="13" s="1"/>
  <c r="G61" i="13"/>
  <c r="E32" i="13"/>
  <c r="P32" i="13" s="1"/>
  <c r="G65" i="13"/>
  <c r="E65" i="13" s="1"/>
  <c r="P65" i="13" s="1"/>
  <c r="G60" i="14"/>
  <c r="E32" i="12"/>
  <c r="G64" i="12"/>
  <c r="E64" i="12" s="1"/>
  <c r="G60" i="12"/>
  <c r="E12" i="12"/>
  <c r="Q32" i="15" l="1"/>
  <c r="G32" i="15"/>
  <c r="G62" i="13"/>
  <c r="E62" i="13" s="1"/>
  <c r="P62" i="13" s="1"/>
  <c r="E61" i="13"/>
  <c r="P61" i="13" s="1"/>
  <c r="G63" i="13"/>
  <c r="G61" i="14"/>
  <c r="E61" i="14" s="1"/>
  <c r="P61" i="14" s="1"/>
  <c r="E60" i="14"/>
  <c r="P60" i="14" s="1"/>
  <c r="G62" i="14"/>
  <c r="G61" i="12"/>
  <c r="E61" i="12" s="1"/>
  <c r="E60" i="12"/>
  <c r="G62" i="12"/>
  <c r="G61" i="15" l="1"/>
  <c r="E32" i="15"/>
  <c r="P32" i="15" s="1"/>
  <c r="G65" i="15"/>
  <c r="E65" i="15" s="1"/>
  <c r="P65" i="15" s="1"/>
  <c r="G64" i="13"/>
  <c r="E63" i="13"/>
  <c r="G63" i="14"/>
  <c r="E62" i="14"/>
  <c r="G63" i="12"/>
  <c r="E62" i="12"/>
  <c r="G63" i="15" l="1"/>
  <c r="G62" i="15"/>
  <c r="P62" i="15" s="1"/>
  <c r="E61" i="15"/>
  <c r="P61" i="15" s="1"/>
  <c r="P62" i="14"/>
  <c r="E63" i="14"/>
  <c r="P63" i="14" s="1"/>
  <c r="E64" i="13"/>
  <c r="P64" i="13" s="1"/>
  <c r="P63" i="13"/>
  <c r="E63" i="12"/>
  <c r="G64" i="15" l="1"/>
  <c r="E63" i="15"/>
  <c r="P63" i="15" l="1"/>
  <c r="E64" i="15"/>
  <c r="P64" i="15" s="1"/>
  <c r="G56" i="11" l="1"/>
  <c r="E56" i="11" s="1"/>
  <c r="G55" i="11"/>
  <c r="F55" i="11"/>
  <c r="E55" i="11"/>
  <c r="G54" i="11"/>
  <c r="E54" i="11" s="1"/>
  <c r="G53" i="11"/>
  <c r="E53" i="11" s="1"/>
  <c r="K52" i="11"/>
  <c r="G49" i="11"/>
  <c r="E49" i="11" s="1"/>
  <c r="G48" i="11"/>
  <c r="E48" i="11" s="1"/>
  <c r="G46" i="11"/>
  <c r="E46" i="11" s="1"/>
  <c r="G44" i="11"/>
  <c r="E44" i="11" s="1"/>
  <c r="G43" i="11"/>
  <c r="E43" i="11" s="1"/>
  <c r="G42" i="11"/>
  <c r="E42" i="11" s="1"/>
  <c r="G41" i="11"/>
  <c r="E41" i="11" s="1"/>
  <c r="G40" i="11"/>
  <c r="E40" i="11" s="1"/>
  <c r="G39" i="11"/>
  <c r="E39" i="11" s="1"/>
  <c r="G38" i="11"/>
  <c r="E38" i="11" s="1"/>
  <c r="G37" i="11"/>
  <c r="E37" i="11" s="1"/>
  <c r="I34" i="11"/>
  <c r="I33" i="11" s="1"/>
  <c r="H34" i="11"/>
  <c r="H33" i="11"/>
  <c r="G31" i="11"/>
  <c r="E31" i="11" s="1"/>
  <c r="G30" i="11"/>
  <c r="E30" i="11" s="1"/>
  <c r="G29" i="11"/>
  <c r="E29" i="11" s="1"/>
  <c r="G28" i="11"/>
  <c r="E28" i="11" s="1"/>
  <c r="G27" i="11"/>
  <c r="E27" i="11" s="1"/>
  <c r="J26" i="11"/>
  <c r="G25" i="11"/>
  <c r="E25" i="11" s="1"/>
  <c r="G24" i="11"/>
  <c r="E24" i="11" s="1"/>
  <c r="G23" i="11"/>
  <c r="E23" i="11" s="1"/>
  <c r="G22" i="11"/>
  <c r="E22" i="11" s="1"/>
  <c r="J21" i="11"/>
  <c r="H21" i="11"/>
  <c r="H18" i="11"/>
  <c r="G17" i="11"/>
  <c r="E17" i="11" s="1"/>
  <c r="G16" i="11"/>
  <c r="E16" i="11"/>
  <c r="G15" i="11"/>
  <c r="E15" i="11" s="1"/>
  <c r="G14" i="11"/>
  <c r="E14" i="11" s="1"/>
  <c r="J13" i="11"/>
  <c r="H13" i="11"/>
  <c r="A7" i="11"/>
  <c r="G13" i="11" l="1"/>
  <c r="E13" i="11" s="1"/>
  <c r="J12" i="11"/>
  <c r="G18" i="11"/>
  <c r="H32" i="11"/>
  <c r="J34" i="11"/>
  <c r="G35" i="11"/>
  <c r="E35" i="11" s="1"/>
  <c r="G20" i="11"/>
  <c r="E20" i="11" s="1"/>
  <c r="G21" i="11"/>
  <c r="E21" i="11" s="1"/>
  <c r="I32" i="11"/>
  <c r="K34" i="11"/>
  <c r="G36" i="11"/>
  <c r="E36" i="11" s="1"/>
  <c r="G47" i="11"/>
  <c r="E47" i="11" s="1"/>
  <c r="G58" i="11"/>
  <c r="J52" i="11"/>
  <c r="H26" i="11"/>
  <c r="G26" i="11" l="1"/>
  <c r="E26" i="11" s="1"/>
  <c r="K33" i="11"/>
  <c r="J33" i="11"/>
  <c r="G52" i="11"/>
  <c r="E52" i="11" s="1"/>
  <c r="H12" i="11"/>
  <c r="G34" i="11"/>
  <c r="E34" i="11" s="1"/>
  <c r="G65" i="11"/>
  <c r="E58" i="11"/>
  <c r="E18" i="11"/>
  <c r="G12" i="11" l="1"/>
  <c r="E12" i="11" s="1"/>
  <c r="K32" i="11"/>
  <c r="G33" i="11"/>
  <c r="E33" i="11" s="1"/>
  <c r="J32" i="11"/>
  <c r="E65" i="11"/>
  <c r="G32" i="11" l="1"/>
  <c r="E32" i="11" l="1"/>
  <c r="G64" i="11"/>
  <c r="E64" i="11" s="1"/>
  <c r="G60" i="11"/>
  <c r="G61" i="11" l="1"/>
  <c r="E61" i="11" s="1"/>
  <c r="E60" i="11"/>
  <c r="G62" i="11"/>
  <c r="G63" i="11" l="1"/>
  <c r="E62" i="11"/>
  <c r="E63" i="11" l="1"/>
  <c r="E64" i="9" l="1"/>
  <c r="G55" i="9"/>
  <c r="E55" i="9" s="1"/>
  <c r="G54" i="9"/>
  <c r="E54" i="9" s="1"/>
  <c r="G53" i="9"/>
  <c r="E53" i="9" s="1"/>
  <c r="K52" i="9"/>
  <c r="G49" i="9"/>
  <c r="E49" i="9" s="1"/>
  <c r="G48" i="9"/>
  <c r="E48" i="9" s="1"/>
  <c r="G47" i="9"/>
  <c r="E47" i="9" s="1"/>
  <c r="G46" i="9"/>
  <c r="E46" i="9" s="1"/>
  <c r="G44" i="9"/>
  <c r="E44" i="9" s="1"/>
  <c r="G43" i="9"/>
  <c r="E43" i="9"/>
  <c r="G42" i="9"/>
  <c r="E42" i="9" s="1"/>
  <c r="G41" i="9"/>
  <c r="E41" i="9" s="1"/>
  <c r="G40" i="9"/>
  <c r="E40" i="9" s="1"/>
  <c r="G39" i="9"/>
  <c r="E39" i="9" s="1"/>
  <c r="G38" i="9"/>
  <c r="E38" i="9" s="1"/>
  <c r="G37" i="9"/>
  <c r="E37" i="9" s="1"/>
  <c r="G36" i="9"/>
  <c r="E36" i="9" s="1"/>
  <c r="G35" i="9"/>
  <c r="E35" i="9" s="1"/>
  <c r="K34" i="9"/>
  <c r="K33" i="9" s="1"/>
  <c r="J34" i="9"/>
  <c r="I34" i="9"/>
  <c r="H34" i="9"/>
  <c r="G27" i="9"/>
  <c r="E27" i="9" s="1"/>
  <c r="H26" i="9"/>
  <c r="G25" i="9"/>
  <c r="E25" i="9" s="1"/>
  <c r="G23" i="9"/>
  <c r="E23" i="9" s="1"/>
  <c r="G22" i="9"/>
  <c r="E22" i="9" s="1"/>
  <c r="J21" i="9"/>
  <c r="H21" i="9"/>
  <c r="H18" i="9"/>
  <c r="G18" i="9" s="1"/>
  <c r="E18" i="9" s="1"/>
  <c r="G17" i="9"/>
  <c r="E17" i="9" s="1"/>
  <c r="G16" i="9"/>
  <c r="E16" i="9" s="1"/>
  <c r="G15" i="9"/>
  <c r="E15" i="9" s="1"/>
  <c r="G14" i="9"/>
  <c r="J13" i="9"/>
  <c r="A7" i="9"/>
  <c r="G34" i="9" l="1"/>
  <c r="E34" i="9" s="1"/>
  <c r="G21" i="9"/>
  <c r="E21" i="9" s="1"/>
  <c r="E14" i="9"/>
  <c r="G13" i="9"/>
  <c r="G58" i="9"/>
  <c r="J26" i="9"/>
  <c r="G28" i="9"/>
  <c r="E28" i="9" s="1"/>
  <c r="G29" i="9"/>
  <c r="E29" i="9" s="1"/>
  <c r="G30" i="9"/>
  <c r="E30" i="9" s="1"/>
  <c r="G31" i="9"/>
  <c r="E31" i="9" s="1"/>
  <c r="G20" i="9"/>
  <c r="E20" i="9" s="1"/>
  <c r="G24" i="9"/>
  <c r="E24" i="9" s="1"/>
  <c r="K32" i="9"/>
  <c r="H33" i="9"/>
  <c r="J52" i="9"/>
  <c r="H13" i="9"/>
  <c r="I33" i="9"/>
  <c r="J33" i="9"/>
  <c r="E62" i="8"/>
  <c r="G58" i="8"/>
  <c r="E58" i="8" s="1"/>
  <c r="G55" i="8"/>
  <c r="E55" i="8" s="1"/>
  <c r="G54" i="8"/>
  <c r="E54" i="8" s="1"/>
  <c r="G53" i="8"/>
  <c r="E53" i="8" s="1"/>
  <c r="K52" i="8"/>
  <c r="G49" i="8"/>
  <c r="E49" i="8" s="1"/>
  <c r="G48" i="8"/>
  <c r="E48" i="8" s="1"/>
  <c r="G47" i="8"/>
  <c r="E47" i="8" s="1"/>
  <c r="G46" i="8"/>
  <c r="E46" i="8" s="1"/>
  <c r="G44" i="8"/>
  <c r="E44" i="8" s="1"/>
  <c r="G43" i="8"/>
  <c r="E43" i="8" s="1"/>
  <c r="G42" i="8"/>
  <c r="E42" i="8" s="1"/>
  <c r="G41" i="8"/>
  <c r="E41" i="8"/>
  <c r="G40" i="8"/>
  <c r="E40" i="8" s="1"/>
  <c r="G39" i="8"/>
  <c r="E39" i="8"/>
  <c r="G38" i="8"/>
  <c r="E38" i="8" s="1"/>
  <c r="G37" i="8"/>
  <c r="E37" i="8" s="1"/>
  <c r="G36" i="8"/>
  <c r="E36" i="8" s="1"/>
  <c r="G35" i="8"/>
  <c r="E35" i="8" s="1"/>
  <c r="K34" i="8"/>
  <c r="J34" i="8"/>
  <c r="I34" i="8"/>
  <c r="H34" i="8"/>
  <c r="G34" i="8" s="1"/>
  <c r="E34" i="8" s="1"/>
  <c r="G27" i="8"/>
  <c r="E27" i="8" s="1"/>
  <c r="G25" i="8"/>
  <c r="E25" i="8" s="1"/>
  <c r="G23" i="8"/>
  <c r="E23" i="8" s="1"/>
  <c r="G22" i="8"/>
  <c r="E22" i="8" s="1"/>
  <c r="J21" i="8"/>
  <c r="H21" i="8"/>
  <c r="G20" i="8"/>
  <c r="E20" i="8" s="1"/>
  <c r="H18" i="8"/>
  <c r="G18" i="8" s="1"/>
  <c r="E18" i="8" s="1"/>
  <c r="G17" i="8"/>
  <c r="E17" i="8" s="1"/>
  <c r="G16" i="8"/>
  <c r="E16" i="8" s="1"/>
  <c r="G15" i="8"/>
  <c r="E15" i="8" s="1"/>
  <c r="J13" i="8"/>
  <c r="A7" i="8"/>
  <c r="H33" i="8" l="1"/>
  <c r="H32" i="8" s="1"/>
  <c r="H12" i="9"/>
  <c r="G65" i="8"/>
  <c r="G21" i="8"/>
  <c r="E21" i="8" s="1"/>
  <c r="H32" i="9"/>
  <c r="G33" i="9"/>
  <c r="E33" i="9" s="1"/>
  <c r="G52" i="9"/>
  <c r="E52" i="9" s="1"/>
  <c r="G65" i="9"/>
  <c r="E58" i="9"/>
  <c r="E13" i="9"/>
  <c r="J32" i="9"/>
  <c r="I32" i="9"/>
  <c r="J12" i="9"/>
  <c r="G26" i="9"/>
  <c r="E26" i="9" s="1"/>
  <c r="E65" i="8"/>
  <c r="J26" i="8"/>
  <c r="G28" i="8"/>
  <c r="E28" i="8" s="1"/>
  <c r="G29" i="8"/>
  <c r="E29" i="8" s="1"/>
  <c r="G30" i="8"/>
  <c r="E30" i="8" s="1"/>
  <c r="G31" i="8"/>
  <c r="E31" i="8" s="1"/>
  <c r="G24" i="8"/>
  <c r="E24" i="8" s="1"/>
  <c r="J52" i="8"/>
  <c r="H13" i="8"/>
  <c r="G14" i="8"/>
  <c r="I33" i="8"/>
  <c r="J33" i="8"/>
  <c r="H26" i="8"/>
  <c r="K33" i="8"/>
  <c r="E65" i="9" l="1"/>
  <c r="G32" i="9"/>
  <c r="E32" i="9" s="1"/>
  <c r="G12" i="9"/>
  <c r="G26" i="8"/>
  <c r="E26" i="8" s="1"/>
  <c r="H12" i="8"/>
  <c r="J32" i="8"/>
  <c r="E14" i="8"/>
  <c r="G13" i="8"/>
  <c r="J12" i="8"/>
  <c r="I32" i="8"/>
  <c r="G33" i="8"/>
  <c r="E33" i="8" s="1"/>
  <c r="K32" i="8"/>
  <c r="G52" i="8"/>
  <c r="E52" i="8" s="1"/>
  <c r="E12" i="9" l="1"/>
  <c r="G60" i="9"/>
  <c r="G12" i="8"/>
  <c r="E13" i="8"/>
  <c r="G32" i="8"/>
  <c r="G61" i="9" l="1"/>
  <c r="E61" i="9" s="1"/>
  <c r="E60" i="9"/>
  <c r="G62" i="9"/>
  <c r="E32" i="8"/>
  <c r="G64" i="8"/>
  <c r="E64" i="8" s="1"/>
  <c r="E12" i="8"/>
  <c r="G60" i="8"/>
  <c r="G63" i="9" l="1"/>
  <c r="E62" i="9"/>
  <c r="G61" i="8"/>
  <c r="E61" i="8" s="1"/>
  <c r="E60" i="8"/>
  <c r="E63" i="8"/>
  <c r="E63" i="9" l="1"/>
  <c r="G58" i="7"/>
  <c r="E58" i="7" s="1"/>
  <c r="K52" i="7"/>
  <c r="G49" i="7"/>
  <c r="E49" i="7" s="1"/>
  <c r="G48" i="7"/>
  <c r="E48" i="7" s="1"/>
  <c r="G47" i="7"/>
  <c r="E47" i="7" s="1"/>
  <c r="G46" i="7"/>
  <c r="E46" i="7" s="1"/>
  <c r="G44" i="7"/>
  <c r="E44" i="7" s="1"/>
  <c r="G43" i="7"/>
  <c r="E43" i="7" s="1"/>
  <c r="G42" i="7"/>
  <c r="E42" i="7" s="1"/>
  <c r="G41" i="7"/>
  <c r="E41" i="7" s="1"/>
  <c r="G40" i="7"/>
  <c r="E40" i="7" s="1"/>
  <c r="G39" i="7"/>
  <c r="E39" i="7" s="1"/>
  <c r="G38" i="7"/>
  <c r="E38" i="7" s="1"/>
  <c r="G37" i="7"/>
  <c r="E37" i="7" s="1"/>
  <c r="G36" i="7"/>
  <c r="E36" i="7" s="1"/>
  <c r="G35" i="7"/>
  <c r="E35" i="7" s="1"/>
  <c r="K34" i="7"/>
  <c r="J34" i="7"/>
  <c r="I34" i="7"/>
  <c r="I33" i="7" s="1"/>
  <c r="H34" i="7"/>
  <c r="G34" i="7" s="1"/>
  <c r="E34" i="7" s="1"/>
  <c r="G31" i="7"/>
  <c r="E31" i="7" s="1"/>
  <c r="G30" i="7"/>
  <c r="E30" i="7" s="1"/>
  <c r="G29" i="7"/>
  <c r="E29" i="7" s="1"/>
  <c r="G28" i="7"/>
  <c r="E28" i="7" s="1"/>
  <c r="J26" i="7"/>
  <c r="G27" i="7"/>
  <c r="E27" i="7" s="1"/>
  <c r="H26" i="7"/>
  <c r="G25" i="7"/>
  <c r="E25" i="7" s="1"/>
  <c r="G20" i="7"/>
  <c r="E20" i="7" s="1"/>
  <c r="H18" i="7"/>
  <c r="G17" i="7"/>
  <c r="E17" i="7" s="1"/>
  <c r="G16" i="7"/>
  <c r="E16" i="7" s="1"/>
  <c r="G15" i="7"/>
  <c r="E15" i="7" s="1"/>
  <c r="G14" i="7"/>
  <c r="G13" i="7" s="1"/>
  <c r="E13" i="7" s="1"/>
  <c r="J13" i="7"/>
  <c r="H13" i="7"/>
  <c r="A7" i="7"/>
  <c r="G65" i="7" l="1"/>
  <c r="H33" i="7"/>
  <c r="I32" i="7"/>
  <c r="G18" i="7"/>
  <c r="E18" i="7" s="1"/>
  <c r="E14" i="7"/>
  <c r="G26" i="7"/>
  <c r="E26" i="7" s="1"/>
  <c r="H21" i="7"/>
  <c r="G22" i="7"/>
  <c r="E22" i="7" s="1"/>
  <c r="G23" i="7"/>
  <c r="E23" i="7" s="1"/>
  <c r="G24" i="7"/>
  <c r="E24" i="7" s="1"/>
  <c r="J52" i="7"/>
  <c r="G53" i="7"/>
  <c r="E53" i="7" s="1"/>
  <c r="G54" i="7"/>
  <c r="E54" i="7" s="1"/>
  <c r="E65" i="7"/>
  <c r="J33" i="7"/>
  <c r="G33" i="7" s="1"/>
  <c r="E33" i="7" s="1"/>
  <c r="J21" i="7"/>
  <c r="K33" i="7"/>
  <c r="H32" i="7"/>
  <c r="G21" i="7" l="1"/>
  <c r="K32" i="7"/>
  <c r="J32" i="7"/>
  <c r="H12" i="7"/>
  <c r="J12" i="7"/>
  <c r="G52" i="7"/>
  <c r="E52" i="7" s="1"/>
  <c r="G32" i="7" l="1"/>
  <c r="E21" i="7"/>
  <c r="G12" i="7"/>
  <c r="G60" i="7" l="1"/>
  <c r="E12" i="7"/>
  <c r="E32" i="7"/>
  <c r="G64" i="7"/>
  <c r="E64" i="7" s="1"/>
  <c r="G61" i="7" l="1"/>
  <c r="E61" i="7" s="1"/>
  <c r="E60" i="7"/>
  <c r="G62" i="7"/>
  <c r="G63" i="7" s="1"/>
  <c r="E62" i="7" l="1"/>
  <c r="E63" i="7" l="1"/>
  <c r="G58" i="6" l="1"/>
  <c r="G65" i="6" s="1"/>
  <c r="G54" i="6"/>
  <c r="E54" i="6" s="1"/>
  <c r="J52" i="6"/>
  <c r="K52" i="6"/>
  <c r="G49" i="6"/>
  <c r="E49" i="6" s="1"/>
  <c r="G48" i="6"/>
  <c r="E48" i="6" s="1"/>
  <c r="G47" i="6"/>
  <c r="E47" i="6" s="1"/>
  <c r="G46" i="6"/>
  <c r="E46" i="6" s="1"/>
  <c r="G44" i="6"/>
  <c r="E44" i="6" s="1"/>
  <c r="G43" i="6"/>
  <c r="E43" i="6" s="1"/>
  <c r="G42" i="6"/>
  <c r="E42" i="6" s="1"/>
  <c r="G41" i="6"/>
  <c r="E41" i="6" s="1"/>
  <c r="G40" i="6"/>
  <c r="E40" i="6"/>
  <c r="G39" i="6"/>
  <c r="E39" i="6" s="1"/>
  <c r="G38" i="6"/>
  <c r="E38" i="6" s="1"/>
  <c r="G37" i="6"/>
  <c r="E37" i="6" s="1"/>
  <c r="G36" i="6"/>
  <c r="E36" i="6" s="1"/>
  <c r="G35" i="6"/>
  <c r="E35" i="6"/>
  <c r="K34" i="6"/>
  <c r="K33" i="6" s="1"/>
  <c r="K32" i="6" s="1"/>
  <c r="J34" i="6"/>
  <c r="I34" i="6"/>
  <c r="I33" i="6" s="1"/>
  <c r="I32" i="6" s="1"/>
  <c r="H34" i="6"/>
  <c r="H33" i="6" s="1"/>
  <c r="H32" i="6" s="1"/>
  <c r="G31" i="6"/>
  <c r="E31" i="6" s="1"/>
  <c r="G30" i="6"/>
  <c r="E30" i="6" s="1"/>
  <c r="G29" i="6"/>
  <c r="E29" i="6" s="1"/>
  <c r="G28" i="6"/>
  <c r="E28" i="6"/>
  <c r="J26" i="6"/>
  <c r="G27" i="6"/>
  <c r="E27" i="6" s="1"/>
  <c r="G25" i="6"/>
  <c r="E25" i="6" s="1"/>
  <c r="G24" i="6"/>
  <c r="E24" i="6" s="1"/>
  <c r="G23" i="6"/>
  <c r="E23" i="6" s="1"/>
  <c r="G22" i="6"/>
  <c r="E22" i="6" s="1"/>
  <c r="G20" i="6"/>
  <c r="E20" i="6" s="1"/>
  <c r="H18" i="6"/>
  <c r="G18" i="6" s="1"/>
  <c r="E18" i="6" s="1"/>
  <c r="G17" i="6"/>
  <c r="E17" i="6" s="1"/>
  <c r="G16" i="6"/>
  <c r="E16" i="6" s="1"/>
  <c r="G15" i="6"/>
  <c r="E15" i="6" s="1"/>
  <c r="J13" i="6"/>
  <c r="A7" i="6"/>
  <c r="E58" i="6" l="1"/>
  <c r="E65" i="6" s="1"/>
  <c r="G34" i="6"/>
  <c r="E34" i="6" s="1"/>
  <c r="J33" i="6"/>
  <c r="G33" i="6" s="1"/>
  <c r="E33" i="6" s="1"/>
  <c r="G52" i="6"/>
  <c r="E52" i="6" s="1"/>
  <c r="J32" i="6"/>
  <c r="G32" i="6" s="1"/>
  <c r="G14" i="6"/>
  <c r="G53" i="6"/>
  <c r="E53" i="6" s="1"/>
  <c r="H21" i="6"/>
  <c r="H26" i="6"/>
  <c r="G26" i="6" s="1"/>
  <c r="E26" i="6" s="1"/>
  <c r="J21" i="6"/>
  <c r="H13" i="6"/>
  <c r="H12" i="6" l="1"/>
  <c r="G21" i="6"/>
  <c r="E21" i="6" s="1"/>
  <c r="E32" i="6"/>
  <c r="G64" i="6"/>
  <c r="E64" i="6" s="1"/>
  <c r="G13" i="6"/>
  <c r="E14" i="6"/>
  <c r="J12" i="6"/>
  <c r="E13" i="6" l="1"/>
  <c r="G12" i="6"/>
  <c r="G60" i="6" l="1"/>
  <c r="E12" i="6"/>
  <c r="G61" i="6" l="1"/>
  <c r="E61" i="6" s="1"/>
  <c r="E60" i="6"/>
  <c r="G58" i="5" l="1"/>
  <c r="E58" i="5" s="1"/>
  <c r="G54" i="5"/>
  <c r="E54" i="5" s="1"/>
  <c r="G53" i="5"/>
  <c r="E53" i="5" s="1"/>
  <c r="K52" i="5"/>
  <c r="G49" i="5"/>
  <c r="E49" i="5" s="1"/>
  <c r="G48" i="5"/>
  <c r="E48" i="5" s="1"/>
  <c r="G47" i="5"/>
  <c r="E47" i="5" s="1"/>
  <c r="G46" i="5"/>
  <c r="E46" i="5" s="1"/>
  <c r="G45" i="5"/>
  <c r="E45" i="5" s="1"/>
  <c r="G44" i="5"/>
  <c r="E44" i="5" s="1"/>
  <c r="G43" i="5"/>
  <c r="E43" i="5" s="1"/>
  <c r="G42" i="5"/>
  <c r="E42" i="5" s="1"/>
  <c r="G41" i="5"/>
  <c r="E41" i="5" s="1"/>
  <c r="G40" i="5"/>
  <c r="E40" i="5" s="1"/>
  <c r="G39" i="5"/>
  <c r="E39" i="5" s="1"/>
  <c r="G38" i="5"/>
  <c r="E38" i="5" s="1"/>
  <c r="G37" i="5"/>
  <c r="E37" i="5" s="1"/>
  <c r="G36" i="5"/>
  <c r="E36" i="5" s="1"/>
  <c r="G35" i="5"/>
  <c r="E35" i="5" s="1"/>
  <c r="K34" i="5"/>
  <c r="J34" i="5"/>
  <c r="I34" i="5"/>
  <c r="H34" i="5"/>
  <c r="G31" i="5"/>
  <c r="E31" i="5" s="1"/>
  <c r="G30" i="5"/>
  <c r="E30" i="5" s="1"/>
  <c r="G29" i="5"/>
  <c r="E29" i="5" s="1"/>
  <c r="G28" i="5"/>
  <c r="E28" i="5" s="1"/>
  <c r="G27" i="5"/>
  <c r="E27" i="5" s="1"/>
  <c r="J26" i="5"/>
  <c r="G25" i="5"/>
  <c r="E25" i="5"/>
  <c r="G24" i="5"/>
  <c r="E24" i="5" s="1"/>
  <c r="G23" i="5"/>
  <c r="E23" i="5" s="1"/>
  <c r="G22" i="5"/>
  <c r="E22" i="5" s="1"/>
  <c r="J21" i="5"/>
  <c r="G21" i="5" s="1"/>
  <c r="E21" i="5" s="1"/>
  <c r="H21" i="5"/>
  <c r="H18" i="5"/>
  <c r="G20" i="5"/>
  <c r="E20" i="5" s="1"/>
  <c r="G17" i="5"/>
  <c r="E17" i="5" s="1"/>
  <c r="G16" i="5"/>
  <c r="E16" i="5" s="1"/>
  <c r="G15" i="5"/>
  <c r="E15" i="5" s="1"/>
  <c r="G14" i="5"/>
  <c r="J13" i="5"/>
  <c r="J12" i="5" s="1"/>
  <c r="A7" i="5"/>
  <c r="G34" i="5" l="1"/>
  <c r="E34" i="5" s="1"/>
  <c r="G65" i="5"/>
  <c r="J33" i="5"/>
  <c r="E65" i="5"/>
  <c r="E14" i="5"/>
  <c r="G13" i="5"/>
  <c r="G18" i="5"/>
  <c r="E18" i="5" s="1"/>
  <c r="H33" i="5"/>
  <c r="H13" i="5"/>
  <c r="I33" i="5"/>
  <c r="J52" i="5"/>
  <c r="H26" i="5"/>
  <c r="K33" i="5"/>
  <c r="G26" i="5" l="1"/>
  <c r="E26" i="5" s="1"/>
  <c r="H12" i="5"/>
  <c r="I32" i="5"/>
  <c r="G12" i="5"/>
  <c r="E13" i="5"/>
  <c r="K32" i="5"/>
  <c r="J32" i="5"/>
  <c r="G52" i="5"/>
  <c r="E52" i="5" s="1"/>
  <c r="G33" i="5"/>
  <c r="E33" i="5" s="1"/>
  <c r="H32" i="5"/>
  <c r="E12" i="5" l="1"/>
  <c r="G32" i="5"/>
  <c r="G60" i="5" s="1"/>
  <c r="E60" i="5" l="1"/>
  <c r="G61" i="5"/>
  <c r="E61" i="5" s="1"/>
  <c r="E32" i="5"/>
  <c r="G64" i="5"/>
  <c r="E64" i="5" s="1"/>
  <c r="G58" i="4" l="1"/>
  <c r="G65" i="4" s="1"/>
  <c r="G54" i="4"/>
  <c r="E54" i="4" s="1"/>
  <c r="J52" i="4"/>
  <c r="K52" i="4"/>
  <c r="G49" i="4"/>
  <c r="E49" i="4" s="1"/>
  <c r="G48" i="4"/>
  <c r="E48" i="4" s="1"/>
  <c r="G47" i="4"/>
  <c r="E47" i="4" s="1"/>
  <c r="G46" i="4"/>
  <c r="E46" i="4" s="1"/>
  <c r="G45" i="4"/>
  <c r="E45" i="4" s="1"/>
  <c r="G44" i="4"/>
  <c r="E44" i="4" s="1"/>
  <c r="G43" i="4"/>
  <c r="E43" i="4" s="1"/>
  <c r="G42" i="4"/>
  <c r="E42" i="4" s="1"/>
  <c r="G41" i="4"/>
  <c r="E41" i="4" s="1"/>
  <c r="G40" i="4"/>
  <c r="E40" i="4" s="1"/>
  <c r="G39" i="4"/>
  <c r="E39" i="4" s="1"/>
  <c r="G38" i="4"/>
  <c r="E38" i="4" s="1"/>
  <c r="G37" i="4"/>
  <c r="E37" i="4" s="1"/>
  <c r="G36" i="4"/>
  <c r="E36" i="4" s="1"/>
  <c r="G35" i="4"/>
  <c r="E35" i="4" s="1"/>
  <c r="K34" i="4"/>
  <c r="K33" i="4" s="1"/>
  <c r="K32" i="4" s="1"/>
  <c r="J34" i="4"/>
  <c r="J33" i="4" s="1"/>
  <c r="I34" i="4"/>
  <c r="I33" i="4" s="1"/>
  <c r="I32" i="4" s="1"/>
  <c r="H34" i="4"/>
  <c r="H33" i="4" s="1"/>
  <c r="G31" i="4"/>
  <c r="E31" i="4" s="1"/>
  <c r="G30" i="4"/>
  <c r="E30" i="4" s="1"/>
  <c r="G29" i="4"/>
  <c r="E29" i="4" s="1"/>
  <c r="G28" i="4"/>
  <c r="E28" i="4" s="1"/>
  <c r="G27" i="4"/>
  <c r="E27" i="4" s="1"/>
  <c r="H26" i="4"/>
  <c r="G25" i="4"/>
  <c r="E25" i="4" s="1"/>
  <c r="G24" i="4"/>
  <c r="E24" i="4" s="1"/>
  <c r="G23" i="4"/>
  <c r="E23" i="4" s="1"/>
  <c r="G22" i="4"/>
  <c r="E22" i="4" s="1"/>
  <c r="J21" i="4"/>
  <c r="H21" i="4"/>
  <c r="G20" i="4"/>
  <c r="E20" i="4" s="1"/>
  <c r="G17" i="4"/>
  <c r="E17" i="4" s="1"/>
  <c r="H13" i="4"/>
  <c r="G16" i="4"/>
  <c r="E16" i="4" s="1"/>
  <c r="G15" i="4"/>
  <c r="E15" i="4" s="1"/>
  <c r="G14" i="4"/>
  <c r="A7" i="4"/>
  <c r="G52" i="4" l="1"/>
  <c r="E52" i="4" s="1"/>
  <c r="G21" i="4"/>
  <c r="E21" i="4" s="1"/>
  <c r="H32" i="4"/>
  <c r="G33" i="4"/>
  <c r="E33" i="4" s="1"/>
  <c r="E14" i="4"/>
  <c r="G13" i="4"/>
  <c r="J32" i="4"/>
  <c r="G34" i="4"/>
  <c r="E34" i="4" s="1"/>
  <c r="G53" i="4"/>
  <c r="E53" i="4" s="1"/>
  <c r="J26" i="4"/>
  <c r="G26" i="4" s="1"/>
  <c r="E26" i="4" s="1"/>
  <c r="H18" i="4"/>
  <c r="J13" i="4"/>
  <c r="E58" i="4"/>
  <c r="E65" i="4" s="1"/>
  <c r="G32" i="4" l="1"/>
  <c r="E13" i="4"/>
  <c r="J12" i="4"/>
  <c r="G18" i="4"/>
  <c r="E18" i="4" s="1"/>
  <c r="H12" i="4"/>
  <c r="G12" i="4" l="1"/>
  <c r="E12" i="4" s="1"/>
  <c r="G64" i="4"/>
  <c r="E64" i="4" s="1"/>
  <c r="E32" i="4"/>
  <c r="G60" i="4" l="1"/>
  <c r="G61" i="4" s="1"/>
  <c r="E61" i="4" s="1"/>
  <c r="E60" i="4" l="1"/>
  <c r="G58" i="3"/>
  <c r="E58" i="3" s="1"/>
  <c r="G54" i="3"/>
  <c r="E54" i="3" s="1"/>
  <c r="G53" i="3"/>
  <c r="E53" i="3" s="1"/>
  <c r="K52" i="3"/>
  <c r="G49" i="3"/>
  <c r="E49" i="3" s="1"/>
  <c r="G48" i="3"/>
  <c r="E48" i="3" s="1"/>
  <c r="G47" i="3"/>
  <c r="E47" i="3" s="1"/>
  <c r="G46" i="3"/>
  <c r="E46" i="3" s="1"/>
  <c r="G45" i="3"/>
  <c r="E45" i="3" s="1"/>
  <c r="G44" i="3"/>
  <c r="E44" i="3"/>
  <c r="G43" i="3"/>
  <c r="E43" i="3" s="1"/>
  <c r="G42" i="3"/>
  <c r="E42" i="3" s="1"/>
  <c r="G41" i="3"/>
  <c r="E41" i="3" s="1"/>
  <c r="G40" i="3"/>
  <c r="E40" i="3" s="1"/>
  <c r="G39" i="3"/>
  <c r="E39" i="3" s="1"/>
  <c r="G38" i="3"/>
  <c r="E38" i="3" s="1"/>
  <c r="G37" i="3"/>
  <c r="E37" i="3" s="1"/>
  <c r="G36" i="3"/>
  <c r="E36" i="3" s="1"/>
  <c r="G35" i="3"/>
  <c r="E35" i="3" s="1"/>
  <c r="K34" i="3"/>
  <c r="K33" i="3" s="1"/>
  <c r="J34" i="3"/>
  <c r="I34" i="3"/>
  <c r="I33" i="3" s="1"/>
  <c r="H34" i="3"/>
  <c r="G27" i="3"/>
  <c r="E27" i="3" s="1"/>
  <c r="H26" i="3"/>
  <c r="G25" i="3"/>
  <c r="E25" i="3" s="1"/>
  <c r="G23" i="3"/>
  <c r="E23" i="3" s="1"/>
  <c r="G22" i="3"/>
  <c r="E22" i="3" s="1"/>
  <c r="J21" i="3"/>
  <c r="H21" i="3"/>
  <c r="H18" i="3"/>
  <c r="G18" i="3" s="1"/>
  <c r="E18" i="3" s="1"/>
  <c r="G17" i="3"/>
  <c r="E17" i="3" s="1"/>
  <c r="G16" i="3"/>
  <c r="E16" i="3" s="1"/>
  <c r="G15" i="3"/>
  <c r="E15" i="3" s="1"/>
  <c r="G14" i="3"/>
  <c r="J13" i="3"/>
  <c r="A7" i="3"/>
  <c r="G65" i="3" l="1"/>
  <c r="G34" i="3"/>
  <c r="E34" i="3" s="1"/>
  <c r="G21" i="3"/>
  <c r="E21" i="3" s="1"/>
  <c r="E14" i="3"/>
  <c r="G13" i="3"/>
  <c r="E65" i="3"/>
  <c r="J26" i="3"/>
  <c r="G28" i="3"/>
  <c r="E28" i="3" s="1"/>
  <c r="G29" i="3"/>
  <c r="E29" i="3" s="1"/>
  <c r="G30" i="3"/>
  <c r="E30" i="3" s="1"/>
  <c r="G31" i="3"/>
  <c r="E31" i="3" s="1"/>
  <c r="G20" i="3"/>
  <c r="E20" i="3" s="1"/>
  <c r="I32" i="3"/>
  <c r="G24" i="3"/>
  <c r="E24" i="3" s="1"/>
  <c r="K32" i="3"/>
  <c r="H33" i="3"/>
  <c r="J52" i="3"/>
  <c r="H13" i="3"/>
  <c r="J33" i="3"/>
  <c r="J12" i="3" l="1"/>
  <c r="J32" i="3"/>
  <c r="G26" i="3"/>
  <c r="E26" i="3" s="1"/>
  <c r="H12" i="3"/>
  <c r="G52" i="3"/>
  <c r="E52" i="3" s="1"/>
  <c r="G33" i="3"/>
  <c r="E33" i="3" s="1"/>
  <c r="H32" i="3"/>
  <c r="E13" i="3"/>
  <c r="G12" i="3" l="1"/>
  <c r="E12" i="3" s="1"/>
  <c r="G32" i="3"/>
  <c r="E32" i="3" l="1"/>
  <c r="G64" i="3"/>
  <c r="E64" i="3" s="1"/>
  <c r="G60" i="3"/>
  <c r="G61" i="3" l="1"/>
  <c r="E61" i="3" s="1"/>
  <c r="E60" i="3"/>
  <c r="G58" i="2" l="1"/>
  <c r="G54" i="2"/>
  <c r="E54" i="2" s="1"/>
  <c r="G53" i="2"/>
  <c r="E53" i="2" s="1"/>
  <c r="K52" i="2"/>
  <c r="G49" i="2"/>
  <c r="E49" i="2" s="1"/>
  <c r="G48" i="2"/>
  <c r="E48" i="2" s="1"/>
  <c r="G47" i="2"/>
  <c r="E47" i="2" s="1"/>
  <c r="G46" i="2"/>
  <c r="E46" i="2" s="1"/>
  <c r="G45" i="2"/>
  <c r="E45" i="2" s="1"/>
  <c r="G44" i="2"/>
  <c r="E44" i="2" s="1"/>
  <c r="G43" i="2"/>
  <c r="E43" i="2" s="1"/>
  <c r="G42" i="2"/>
  <c r="E42" i="2" s="1"/>
  <c r="G41" i="2"/>
  <c r="E41" i="2" s="1"/>
  <c r="G40" i="2"/>
  <c r="E40" i="2" s="1"/>
  <c r="G39" i="2"/>
  <c r="E39" i="2" s="1"/>
  <c r="G38" i="2"/>
  <c r="E38" i="2" s="1"/>
  <c r="G37" i="2"/>
  <c r="E37" i="2" s="1"/>
  <c r="G36" i="2"/>
  <c r="E36" i="2" s="1"/>
  <c r="G35" i="2"/>
  <c r="E35" i="2" s="1"/>
  <c r="K34" i="2"/>
  <c r="J34" i="2"/>
  <c r="I34" i="2"/>
  <c r="I33" i="2" s="1"/>
  <c r="H34" i="2"/>
  <c r="G31" i="2"/>
  <c r="E31" i="2" s="1"/>
  <c r="G30" i="2"/>
  <c r="E30" i="2" s="1"/>
  <c r="G29" i="2"/>
  <c r="E29" i="2" s="1"/>
  <c r="G28" i="2"/>
  <c r="E28" i="2" s="1"/>
  <c r="J26" i="2"/>
  <c r="G27" i="2"/>
  <c r="E27" i="2" s="1"/>
  <c r="G25" i="2"/>
  <c r="E25" i="2" s="1"/>
  <c r="G24" i="2"/>
  <c r="E24" i="2" s="1"/>
  <c r="G23" i="2"/>
  <c r="E23" i="2"/>
  <c r="G22" i="2"/>
  <c r="E22" i="2" s="1"/>
  <c r="J21" i="2"/>
  <c r="G21" i="2" s="1"/>
  <c r="E21" i="2" s="1"/>
  <c r="H21" i="2"/>
  <c r="H18" i="2"/>
  <c r="G20" i="2"/>
  <c r="E20" i="2" s="1"/>
  <c r="G17" i="2"/>
  <c r="E17" i="2" s="1"/>
  <c r="G16" i="2"/>
  <c r="E16" i="2" s="1"/>
  <c r="G15" i="2"/>
  <c r="E15" i="2" s="1"/>
  <c r="J13" i="2"/>
  <c r="H13" i="2"/>
  <c r="A7" i="2"/>
  <c r="I32" i="2" l="1"/>
  <c r="G34" i="2"/>
  <c r="E34" i="2" s="1"/>
  <c r="J12" i="2"/>
  <c r="E58" i="2"/>
  <c r="G65" i="2"/>
  <c r="G18" i="2"/>
  <c r="E18" i="2" s="1"/>
  <c r="H33" i="2"/>
  <c r="G14" i="2"/>
  <c r="J33" i="2"/>
  <c r="H26" i="2"/>
  <c r="H12" i="2" s="1"/>
  <c r="K33" i="2"/>
  <c r="J32" i="2" l="1"/>
  <c r="G52" i="2"/>
  <c r="E52" i="2" s="1"/>
  <c r="G33" i="2"/>
  <c r="E33" i="2" s="1"/>
  <c r="H32" i="2"/>
  <c r="K32" i="2"/>
  <c r="G26" i="2"/>
  <c r="E26" i="2" s="1"/>
  <c r="E14" i="2"/>
  <c r="G13" i="2"/>
  <c r="E65" i="2"/>
  <c r="E13" i="2" l="1"/>
  <c r="G12" i="2"/>
  <c r="G32" i="2"/>
  <c r="E12" i="2" l="1"/>
  <c r="G60" i="2"/>
  <c r="E32" i="2"/>
  <c r="G64" i="2"/>
  <c r="E64" i="2" s="1"/>
  <c r="G61" i="2" l="1"/>
  <c r="E61" i="2" s="1"/>
  <c r="E60" i="2"/>
  <c r="G54" i="1" l="1"/>
  <c r="E54" i="1" s="1"/>
  <c r="G53" i="1"/>
  <c r="E53" i="1" s="1"/>
  <c r="K52" i="1"/>
  <c r="J52" i="1"/>
  <c r="G52" i="1" s="1"/>
  <c r="E52" i="1" s="1"/>
  <c r="G49" i="1"/>
  <c r="E49" i="1" s="1"/>
  <c r="G48" i="1"/>
  <c r="E48" i="1" s="1"/>
  <c r="G47" i="1"/>
  <c r="E47" i="1" s="1"/>
  <c r="G46" i="1"/>
  <c r="E46" i="1" s="1"/>
  <c r="G45" i="1"/>
  <c r="E45" i="1" s="1"/>
  <c r="G44" i="1"/>
  <c r="E44" i="1" s="1"/>
  <c r="G43" i="1"/>
  <c r="E43" i="1" s="1"/>
  <c r="G41" i="1"/>
  <c r="E41" i="1" s="1"/>
  <c r="G40" i="1"/>
  <c r="E40" i="1" s="1"/>
  <c r="G39" i="1"/>
  <c r="E39" i="1" s="1"/>
  <c r="G38" i="1"/>
  <c r="E38" i="1"/>
  <c r="G37" i="1"/>
  <c r="E37" i="1" s="1"/>
  <c r="J34" i="1"/>
  <c r="G36" i="1"/>
  <c r="E36" i="1" s="1"/>
  <c r="K34" i="1"/>
  <c r="K33" i="1" s="1"/>
  <c r="K32" i="1" s="1"/>
  <c r="I34" i="1"/>
  <c r="I33" i="1" s="1"/>
  <c r="I32" i="1" s="1"/>
  <c r="H34" i="1"/>
  <c r="H33" i="1" s="1"/>
  <c r="G31" i="1"/>
  <c r="E31" i="1" s="1"/>
  <c r="G30" i="1"/>
  <c r="E30" i="1" s="1"/>
  <c r="G29" i="1"/>
  <c r="E29" i="1" s="1"/>
  <c r="G28" i="1"/>
  <c r="E28" i="1" s="1"/>
  <c r="J26" i="1"/>
  <c r="G27" i="1"/>
  <c r="E27" i="1" s="1"/>
  <c r="G25" i="1"/>
  <c r="E25" i="1" s="1"/>
  <c r="G24" i="1"/>
  <c r="E24" i="1" s="1"/>
  <c r="G23" i="1"/>
  <c r="E23" i="1" s="1"/>
  <c r="G22" i="1"/>
  <c r="E22" i="1" s="1"/>
  <c r="H21" i="1"/>
  <c r="H18" i="1"/>
  <c r="G20" i="1"/>
  <c r="E20" i="1" s="1"/>
  <c r="G17" i="1"/>
  <c r="E17" i="1" s="1"/>
  <c r="G16" i="1"/>
  <c r="E16" i="1" s="1"/>
  <c r="G15" i="1"/>
  <c r="E15" i="1" s="1"/>
  <c r="J13" i="1"/>
  <c r="A7" i="1"/>
  <c r="G34" i="1" l="1"/>
  <c r="E34" i="1" s="1"/>
  <c r="J33" i="1"/>
  <c r="J32" i="1" s="1"/>
  <c r="G18" i="1"/>
  <c r="E18" i="1" s="1"/>
  <c r="G33" i="1"/>
  <c r="E33" i="1" s="1"/>
  <c r="H32" i="1"/>
  <c r="G58" i="1"/>
  <c r="G14" i="1"/>
  <c r="G35" i="1"/>
  <c r="E35" i="1" s="1"/>
  <c r="G42" i="1"/>
  <c r="E42" i="1" s="1"/>
  <c r="H26" i="1"/>
  <c r="G26" i="1" s="1"/>
  <c r="E26" i="1" s="1"/>
  <c r="J21" i="1"/>
  <c r="G21" i="1" s="1"/>
  <c r="E21" i="1" s="1"/>
  <c r="H13" i="1"/>
  <c r="J12" i="1" l="1"/>
  <c r="G13" i="1"/>
  <c r="E14" i="1"/>
  <c r="G65" i="1"/>
  <c r="E58" i="1"/>
  <c r="E65" i="1" s="1"/>
  <c r="H12" i="1"/>
  <c r="G32" i="1"/>
  <c r="E32" i="1" l="1"/>
  <c r="G64" i="1"/>
  <c r="E64" i="1" s="1"/>
  <c r="E13" i="1"/>
  <c r="G12" i="1"/>
  <c r="G60" i="1" l="1"/>
  <c r="E12" i="1"/>
  <c r="G61" i="1" l="1"/>
  <c r="E61" i="1" s="1"/>
  <c r="E60" i="1"/>
  <c r="G62" i="1"/>
  <c r="G63" i="1" l="1"/>
  <c r="E63" i="1" s="1"/>
  <c r="E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7E2B3B9F-7C06-48A4-9639-3677F44A4FA5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35C1E79D-02C4-4F3A-9736-DE3CA78BB4F8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36CA023A-208B-4B3A-BED4-7062A2C05922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90BCD400-FEEC-47F2-B156-03AA64AC6C9E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4CF55210-D189-4920-806B-8B7FF885C8C1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03B2754E-CEC7-4433-8BE2-7E8D5F3E541A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18ACBC55-841A-4B72-AD69-80F662D6F806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C0478501-D6B9-4B8D-BA39-CA6561DF2863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1B77BD08-894E-48AA-A37C-94AE09CE6DE5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EADC4B64-9006-4C00-981D-1B2C43424D5A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949C03E8-F459-4429-AB81-5FCB23237F8D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F2871BE4-64DD-44F7-BB43-2AF481B9B88F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Борисова Евгения Николаевна</author>
  </authors>
  <commentList>
    <comment ref="J58" authorId="0" shapeId="0" xr:uid="{CEA6EE2B-EB36-41C3-A37E-DC2820D57040}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8" authorId="0" shapeId="0" xr:uid="{7524656D-6B2A-4639-8BC5-9DFABDBCDFE5}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sharedStrings.xml><?xml version="1.0" encoding="utf-8"?>
<sst xmlns="http://schemas.openxmlformats.org/spreadsheetml/2006/main" count="2832" uniqueCount="180">
  <si>
    <t>Приложение № Р7</t>
  </si>
  <si>
    <t>к Регламенту снятия показаний приборов и средств учета</t>
  </si>
  <si>
    <t>Баланс</t>
  </si>
  <si>
    <t>электрической энергии в Сети Исполнителя</t>
  </si>
  <si>
    <t xml:space="preserve"> АО "МСК Энерго" (г. Москва)</t>
  </si>
  <si>
    <t>№/№ п/п</t>
  </si>
  <si>
    <t>Показатели</t>
  </si>
  <si>
    <t>Ед.   Измер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</si>
  <si>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</si>
  <si>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</si>
  <si>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</si>
  <si>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</si>
  <si>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</si>
  <si>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</si>
  <si>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</si>
  <si>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</si>
  <si>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+п.1.3.+ п.1.4.); в том числе</t>
  </si>
  <si>
    <t>кВт.ч</t>
  </si>
  <si>
    <t>1.1</t>
  </si>
  <si>
    <t>ВСЕГО отпущено в сеть Исполнителя из сети Россети Московский регион (1.1.1.+1.1.2.+1.1.3. + 1.1.4.)</t>
  </si>
  <si>
    <t>1.1.1.</t>
  </si>
  <si>
    <t>Отпущено в сеть Исполнителя из сетей Россети Московский регион по МКС филиалу Россети Московский регион  - Энергоучет</t>
  </si>
  <si>
    <t>1.1.2.</t>
  </si>
  <si>
    <t>Отпущено в сеть Исполнителя из сетей Россети Московский регион по Новая Москва филиалу   ПАО "Россети Московский регион"</t>
  </si>
  <si>
    <t>1.1.3.</t>
  </si>
  <si>
    <t>Отпущено в сеть Исполнителя из сетей Россети Московский регион по МВС - филиал ПАО "Россети Московский регион"</t>
  </si>
  <si>
    <t>1.1.4.</t>
  </si>
  <si>
    <t xml:space="preserve"> Отпущено в сеть Исполнителя  из сетей ПАО "Россети Московский регион" через  сеть ОАО "РЖД"</t>
  </si>
  <si>
    <t>1.2</t>
  </si>
  <si>
    <t>ВСЕГО отпущено  в сеть Исполнителя из сети МП МЭС филиала ПАО "ФСК ЕЭС" (1.2.1+1.2.2)</t>
  </si>
  <si>
    <t>1.2.1.</t>
  </si>
  <si>
    <t>Отпущено в сеть Исполнителя из сети  МП МЭС филиала ПАО "ФСК ЕЭС"</t>
  </si>
  <si>
    <t>1.2.2.</t>
  </si>
  <si>
    <r>
      <t xml:space="preserve">Отпущено в сеть Исполнителя  из сети </t>
    </r>
    <r>
      <rPr>
        <b/>
        <sz val="12"/>
        <rFont val="Times New Roman"/>
        <family val="1"/>
        <charset val="204"/>
      </rPr>
      <t>МП МЭС филиала ПАО "ФСК ЕЭС" через сеть ТСО</t>
    </r>
  </si>
  <si>
    <t>1.3</t>
  </si>
  <si>
    <t>ВСЕГО отпущено в сеть Исполнителя от Генерирующих компаний (ТЭЦ, ГЭС,ГРЭС) (1.3.1.+1.3.2.+1.3.3.)</t>
  </si>
  <si>
    <t>1.3.1.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</si>
  <si>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ТЭЦ-20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</si>
  <si>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1.3.2.</t>
  </si>
  <si>
    <t>Отпущено в сеть Исполнителя от Генерирующих компании ООО "СИТИЭНЕРГО"</t>
  </si>
  <si>
    <t>1.3.3.</t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</si>
  <si>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ТЭЦ-21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</si>
  <si>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r>
      <t xml:space="preserve">Отпущено в сеть Исполнителя от Генерирующих компаний  </t>
    </r>
    <r>
      <rPr>
        <b/>
        <sz val="12"/>
        <rFont val="Times New Roman"/>
        <family val="1"/>
        <charset val="204"/>
      </rPr>
      <t xml:space="preserve">ТЭЦ-11      ПАО "МОСЭНЕРГО"            </t>
    </r>
    <r>
      <rPr>
        <sz val="12"/>
        <rFont val="Times New Roman"/>
        <family val="1"/>
        <charset val="204"/>
      </rPr>
      <t xml:space="preserve">           </t>
    </r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</si>
  <si>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</si>
  <si>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</si>
  <si>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</si>
  <si>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"ОЭК"</t>
  </si>
  <si>
    <t>1.4.2.</t>
  </si>
  <si>
    <t xml:space="preserve"> Отпущено из сети ООО "Энергии Технологии"</t>
  </si>
  <si>
    <t>1.4.3.</t>
  </si>
  <si>
    <t>Отпущено в сеть Исполнителя от ООО "МОНОЛИТ ЭНЕРГО"</t>
  </si>
  <si>
    <t>1.4.4.</t>
  </si>
  <si>
    <t xml:space="preserve">Отпущено в сеть Исполнителя от АО "МСК Энерго" Московская обл </t>
  </si>
  <si>
    <t>1.4.5</t>
  </si>
  <si>
    <t xml:space="preserve">Отпущено в сеть Исполнителя от АО "Мособлэнерго" </t>
  </si>
  <si>
    <t>2</t>
  </si>
  <si>
    <t>Полезный отпуск всего: (п.2.1.+2.2.+2.3.+2.4.+2.5.+2.6. )</t>
  </si>
  <si>
    <t>2.1</t>
  </si>
  <si>
    <t>Потребителям, обслуживаемым отделениями Заказчика (п.2.1.1+2.1.2+2.1.3.)</t>
  </si>
  <si>
    <t>2.1.1.</t>
  </si>
  <si>
    <t>ВСЕГО потребителям, обслуживаемым   (п.2.1.1.1.+2.1.1.2.+2.1.1.3.+2.1.1.4+2.1.1.5+2.1.1.6+2.1.1.7+2.1.1.8+2.1.1.9+2.1.1.10+2.1.1.11+2.1.1.12)</t>
  </si>
  <si>
    <t>дкп сн-2</t>
  </si>
  <si>
    <t>дкп нн</t>
  </si>
  <si>
    <t>ФЛ (справки)</t>
  </si>
  <si>
    <t>2.1.1.1.</t>
  </si>
  <si>
    <t>Потребителям, обслуживаемым ГО ЦЕНТР-1</t>
  </si>
  <si>
    <t>2.1.1.2.</t>
  </si>
  <si>
    <t>Потребителям, обслуживаемым ГО Юго-Восточное</t>
  </si>
  <si>
    <t>2.1.1.3.</t>
  </si>
  <si>
    <t>Потребителям, обслуживаемым ГО Восточное</t>
  </si>
  <si>
    <t>2.1.1.4.</t>
  </si>
  <si>
    <t>Потребителям, обслуживаемым ГО Северо-Восточное</t>
  </si>
  <si>
    <t>2.1.1.5.</t>
  </si>
  <si>
    <t>Потребителям, обслуживаемым отделение "Новая Москва"</t>
  </si>
  <si>
    <t>2.1.1.6.</t>
  </si>
  <si>
    <t>Потребителям, обслуживаемым ГО Южное</t>
  </si>
  <si>
    <t>2.1.1.7</t>
  </si>
  <si>
    <t>Потребителям, обслуживаемым ТО Восточное</t>
  </si>
  <si>
    <t>2.1.1.8</t>
  </si>
  <si>
    <t>Потребителям, обслуживаемым ГО Северо-Западное</t>
  </si>
  <si>
    <t>2.1.1.9</t>
  </si>
  <si>
    <t>Потребителям, обслуживаемым Юго-Западное ГО</t>
  </si>
  <si>
    <t>2.1.1.10</t>
  </si>
  <si>
    <t>Потребителям, обслуживаемым Западное ГО</t>
  </si>
  <si>
    <t>2.1.1.11</t>
  </si>
  <si>
    <t>Потребителям, обслуживаемым Южное ТО/СЗ ТО</t>
  </si>
  <si>
    <t>2.1.1.12</t>
  </si>
  <si>
    <t>Потребителям, обслуживаемым ГО ЦЕНТР-2</t>
  </si>
  <si>
    <t>2.1.1.13</t>
  </si>
  <si>
    <t>Потребителям, обслуживаемым ГО Северным</t>
  </si>
  <si>
    <t>2.1.1.14</t>
  </si>
  <si>
    <t>Потребителям, обслуживаемым ТО Шатурское</t>
  </si>
  <si>
    <t>2.1.2</t>
  </si>
  <si>
    <t>Потребителям обслуживаемым ЦОКК</t>
  </si>
  <si>
    <t>2.1.2.1.</t>
  </si>
  <si>
    <t>В.т.ч.Собственное потребление Исполнителя</t>
  </si>
  <si>
    <t>2.2</t>
  </si>
  <si>
    <t>Собственные нужды МЭС</t>
  </si>
  <si>
    <t>2.3</t>
  </si>
  <si>
    <t>Транзит (п.2.3.1.+2.3.2.+2.3.3.)</t>
  </si>
  <si>
    <t>2.3.1.</t>
  </si>
  <si>
    <t>В.т.ч.Транзит в АО "ОЭК"</t>
  </si>
  <si>
    <t>2.3.2.</t>
  </si>
  <si>
    <t>В.т.ч.Транзит в АО "Синтез Групп"</t>
  </si>
  <si>
    <t>2.3.3.</t>
  </si>
  <si>
    <t>В.т.ч.Транзит</t>
  </si>
  <si>
    <t>2.4</t>
  </si>
  <si>
    <t>Потребители других энергосбытовых организаций (Не потребители Заказчика)</t>
  </si>
  <si>
    <t>2.5</t>
  </si>
  <si>
    <t>Потребителям Заказчика по договору купли продажи.</t>
  </si>
  <si>
    <t>2.6</t>
  </si>
  <si>
    <t>Объем электроэнергии учтенный в договоре энергоснабжения и не входящий в услуги по передаче электрической энергии.</t>
  </si>
  <si>
    <t>3</t>
  </si>
  <si>
    <t>*Потери в сетях факт:</t>
  </si>
  <si>
    <t>(п.1. - п.2.)</t>
  </si>
  <si>
    <t>4</t>
  </si>
  <si>
    <t>(п.3/п.1)*100</t>
  </si>
  <si>
    <t>%</t>
  </si>
  <si>
    <t>5</t>
  </si>
  <si>
    <t>Потери в сетях к оплате:</t>
  </si>
  <si>
    <t>6</t>
  </si>
  <si>
    <t>7</t>
  </si>
  <si>
    <t>Объем э/э для оплаты по договору 66-1544 от 19.10.2020</t>
  </si>
  <si>
    <t>8</t>
  </si>
  <si>
    <t>Объем э/э для оплаты по договору ДСК-1 от 17.12.2021</t>
  </si>
  <si>
    <t>Заказчик</t>
  </si>
  <si>
    <t>Исполнитель 1</t>
  </si>
  <si>
    <t>Исполнитель 2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</si>
  <si>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</si>
  <si>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</si>
  <si>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</si>
  <si>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</si>
  <si>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__________________/</t>
  </si>
  <si>
    <t xml:space="preserve">____________________/ </t>
  </si>
  <si>
    <t>Н.А. Прохорова</t>
  </si>
  <si>
    <t>м.п.</t>
  </si>
  <si>
    <t xml:space="preserve">м.п. </t>
  </si>
  <si>
    <t>Объем э/э для оплаты по договору № 77020001000048 от 19.10.2020</t>
  </si>
  <si>
    <t>Потери "минус" 13 067 349 кВт*ч переходят в расчет следующего периода.</t>
  </si>
  <si>
    <t>ГП</t>
  </si>
  <si>
    <t>СТСО</t>
  </si>
  <si>
    <t>ТСО</t>
  </si>
  <si>
    <t>Потери "минус" 4 740 169 кВт*ч переходят в расчет следующего периода.</t>
  </si>
  <si>
    <t>Потери "минус" 4 722 776 кВт*ч переходят в расчет следующего периода.</t>
  </si>
  <si>
    <t>К.Л. Коваль</t>
  </si>
  <si>
    <t>Потери "минус" 3 366 946 кВт*ч переходят в расчет следующего периода.</t>
  </si>
  <si>
    <t>Потребителям, обслуживаемым отделениями ГП (п.2.1.1+2.1.2+2.1.3.)</t>
  </si>
  <si>
    <t>Потребителям ГП по договору купли продажи.</t>
  </si>
  <si>
    <t>Потери к оплате с учетом потерь в объеме "минус" 8 601 341 кВтч предыдущего периода</t>
  </si>
  <si>
    <t xml:space="preserve">В.т.ч.Транзит в ООО "МОНОЛИТ ЭНЕРГО" </t>
  </si>
  <si>
    <t>2.3.4.</t>
  </si>
  <si>
    <t>Потери "минус" 3 992 101 кВт*ч переходят в расчет следующего периода.</t>
  </si>
  <si>
    <t>электрической энергии в сети</t>
  </si>
  <si>
    <t>Отпущено в сеть ТСО  (п.1.1+ п.1.2 +п.1.3.+ п.1.4.); в том числе</t>
  </si>
  <si>
    <t>ВСЕГО отпущено в сеть ТСО из сети Россети Московский регион (1.1.1.+1.1.2.+1.1.3. + 1.1.4.)</t>
  </si>
  <si>
    <t>Отпущено в сеть ТСО из сетей Россети Московский регион по МКС филиалу Россети Московский регион  - Энергоучет</t>
  </si>
  <si>
    <t>Отпущено в сеть ТСО из сетей Россети Московский регион по Новая Москва филиалу   ПАО "Россети Московский регион"</t>
  </si>
  <si>
    <t>Отпущено в сеть ТСО из сетей Россети Московский регион по МВС - филиал ПАО "Россети Московский регион"</t>
  </si>
  <si>
    <t xml:space="preserve"> Отпущено в сеть ТСО  из сетей ПАО "Россети Московский регион" через  сеть ОАО "РЖД"</t>
  </si>
  <si>
    <t>ВСЕГО отпущено  в сеть ТСО из сети МП МЭС филиала ПАО "ФСК ЕЭС" (1.2.1+1.2.2)</t>
  </si>
  <si>
    <t>Отпущено в сеть ТСО из сети  МП МЭС филиала ПАО "ФСК ЕЭС"</t>
  </si>
  <si>
    <r>
      <t xml:space="preserve">Отпущено в сеть ТСО  из сети </t>
    </r>
    <r>
      <rPr>
        <b/>
        <sz val="12"/>
        <rFont val="Times New Roman"/>
        <family val="1"/>
        <charset val="204"/>
      </rPr>
      <t>МП МЭС филиала ПАО "ФСК ЕЭС" через сеть ТСО</t>
    </r>
  </si>
  <si>
    <t>ВСЕГО отпущено в сеть ТСО от Генерирующих компаний (ТЭЦ, ГЭС,ГРЭС) (1.3.1.+1.3.2.+1.3.3.)</t>
  </si>
  <si>
    <t xml:space="preserve">Отпущено в сеть ТСО от Генерирующих компаний  ТЭЦ-20      ПАО "МОСЭНЕРГО"                       </t>
  </si>
  <si>
    <t>Отпущено в сеть ТСО от Генерирующих компании ООО "СИТИЭНЕРГО"</t>
  </si>
  <si>
    <t xml:space="preserve">Отпущено в сеть ТСО от Генерирующих компаний  ТЭЦ-21      ПАО "МОСЭНЕРГО"                       </t>
  </si>
  <si>
    <t xml:space="preserve">Отпущено в сеть ТСО от Генерирующих компаний  ТЭЦ-11      ПАО "МОСЭНЕРГО"                       </t>
  </si>
  <si>
    <t>Отпущено всего в сеть ТСО из других сетей (п.1.4.1+1.4.2.)</t>
  </si>
  <si>
    <t>Отпущено в сеть ТСО из  смежных сетей ССО АО "ОЭК"</t>
  </si>
  <si>
    <t xml:space="preserve"> Отпущено в сеть ТСО из сети ООО "Энергии Технологии"</t>
  </si>
  <si>
    <t>Отпущено в сеть ТСО от ООО "МОНОЛИТ ЭНЕРГО"</t>
  </si>
  <si>
    <t xml:space="preserve">Отпущено в сеть ТСО от АО "МСК Энерго" Московская обл </t>
  </si>
  <si>
    <t xml:space="preserve">Отпущено в сеть ТСО от АО "Мособлэнерго" </t>
  </si>
  <si>
    <t>В.т.ч.Собственное потребление ТСО</t>
  </si>
  <si>
    <t xml:space="preserve">В.т.ч.Транзит в ООО "Система" </t>
  </si>
  <si>
    <t>Потребители других энергосбытовых организаций (Не потребители ГП)</t>
  </si>
  <si>
    <t>за октябрь 2025 г.</t>
  </si>
  <si>
    <t>1.3.4.</t>
  </si>
  <si>
    <t>В.т.ч.Транзит в АО "ОЭК" (Моссвет)</t>
  </si>
  <si>
    <t>2.3.5.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</si>
</sst>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_(\$* #,##0.00_);_(\$* \(#,##0.00\);_(\$* \-??_);_(@_)"/>
    <numFmt numFmtId="166" formatCode="#,##0.0000"/>
    <numFmt numFmtId="167" formatCode="#,##0.000"/>
    <numFmt numFmtId="168" formatCode="#,##0.00000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rgb="FF1F497D"/>
      <name val="Calibri"/>
      <family val="2"/>
      <charset val="204"/>
    </font>
    <font>
      <sz val="8"/>
      <name val="Arial"/>
      <family val="2"/>
      <charset val="204"/>
    </font>
    <font>
      <sz val="20"/>
      <name val="Arial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8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165" fontId="10" fillId="0" borderId="0" applyFill="0" applyBorder="0" applyAlignment="0" applyProtection="0"/>
  </cellStyleXfs>
  <cellXfs count="55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  <xf numFmtId="0" fontId="1" fillId="0" borderId="0" xfId="0" applyFont="1" applyAlignment="1">
      <alignment wrapText="1"/>
    </xf>
    <xf numFmtId="3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3" xfId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16" fillId="0" borderId="0" xfId="0" applyFont="1"/>
    <xf numFmtId="49" fontId="7" fillId="0" borderId="11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13" fillId="0" borderId="9" xfId="1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 wrapText="1"/>
    </xf>
    <xf numFmtId="164" fontId="9" fillId="0" borderId="17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 wrapText="1"/>
    </xf>
    <xf numFmtId="3" fontId="9" fillId="0" borderId="17" xfId="1" applyNumberFormat="1" applyFont="1" applyBorder="1" applyAlignment="1">
      <alignment horizontal="center" vertical="center" wrapText="1"/>
    </xf>
    <xf numFmtId="3" fontId="13" fillId="0" borderId="17" xfId="1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9" fillId="0" borderId="9" xfId="2" applyNumberFormat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7" fillId="0" borderId="0" xfId="0" applyFont="1"/>
    <xf numFmtId="0" fontId="8" fillId="0" borderId="0" xfId="0" applyFont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2" fontId="9" fillId="0" borderId="0" xfId="0" applyNumberFormat="1" applyFont="1"/>
    <xf numFmtId="0" fontId="9" fillId="0" borderId="0" xfId="0" applyFont="1"/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9" fillId="0" borderId="0" xfId="1" applyNumberFormat="1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9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3" fontId="7" fillId="0" borderId="17" xfId="1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7" xfId="1" applyNumberFormat="1" applyFont="1" applyBorder="1" applyAlignment="1">
      <alignment horizontal="center" vertical="center" wrapText="1"/>
    </xf>
    <xf numFmtId="3" fontId="9" fillId="0" borderId="17" xfId="2" applyNumberFormat="1" applyFont="1" applyBorder="1" applyAlignment="1">
      <alignment horizontal="center" vertical="center" wrapText="1"/>
    </xf>
    <xf numFmtId="0" fontId="12" fillId="0" borderId="0" xfId="0" applyFont="1"/>
    <xf numFmtId="164" fontId="7" fillId="2" borderId="9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9" fillId="0" borderId="25" xfId="1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>
      <alignment horizontal="center" vertical="center" wrapText="1"/>
    </xf>
    <xf numFmtId="3" fontId="9" fillId="0" borderId="24" xfId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3" fontId="7" fillId="0" borderId="24" xfId="1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9" fillId="0" borderId="24" xfId="2" applyNumberFormat="1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1" fontId="19" fillId="0" borderId="0" xfId="1" applyNumberFormat="1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7" fillId="2" borderId="24" xfId="1" applyNumberFormat="1" applyFont="1" applyFill="1" applyBorder="1" applyAlignment="1">
      <alignment horizontal="center" vertical="center" wrapText="1"/>
    </xf>
    <xf numFmtId="164" fontId="9" fillId="2" borderId="24" xfId="1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64" fontId="7" fillId="2" borderId="28" xfId="1" applyNumberFormat="1" applyFont="1" applyFill="1" applyBorder="1" applyAlignment="1">
      <alignment horizontal="center" vertical="center" wrapText="1"/>
    </xf>
    <xf numFmtId="164" fontId="9" fillId="2" borderId="28" xfId="1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64" fontId="9" fillId="3" borderId="17" xfId="1" applyNumberFormat="1" applyFont="1" applyFill="1" applyBorder="1" applyAlignment="1">
      <alignment horizontal="center" vertical="center" wrapText="1"/>
    </xf>
    <xf numFmtId="164" fontId="13" fillId="3" borderId="17" xfId="1" applyNumberFormat="1" applyFont="1" applyFill="1" applyBorder="1" applyAlignment="1">
      <alignment horizontal="center" vertical="center" wrapText="1"/>
    </xf>
    <xf numFmtId="0" fontId="0" fillId="3" borderId="0" xfId="0" applyFill="1"/>
    <xf numFmtId="49" fontId="7" fillId="3" borderId="17" xfId="0" applyNumberFormat="1" applyFont="1" applyFill="1" applyBorder="1" applyAlignment="1">
      <alignment horizontal="center" vertical="center" wrapText="1"/>
    </xf>
    <xf numFmtId="166" fontId="13" fillId="0" borderId="17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2" fontId="7" fillId="0" borderId="17" xfId="0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3" fontId="7" fillId="0" borderId="30" xfId="1" applyNumberFormat="1" applyFont="1" applyBorder="1" applyAlignment="1">
      <alignment horizontal="center" vertical="center" wrapText="1"/>
    </xf>
    <xf numFmtId="3" fontId="9" fillId="0" borderId="30" xfId="1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64" fontId="9" fillId="0" borderId="37" xfId="1" applyNumberFormat="1" applyFont="1" applyBorder="1" applyAlignment="1">
      <alignment horizontal="center" vertical="center" wrapText="1"/>
    </xf>
    <xf numFmtId="164" fontId="9" fillId="0" borderId="38" xfId="1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64" fontId="9" fillId="0" borderId="42" xfId="1" applyNumberFormat="1" applyFont="1" applyBorder="1" applyAlignment="1">
      <alignment horizontal="center" vertical="center" wrapText="1"/>
    </xf>
    <xf numFmtId="164" fontId="9" fillId="0" borderId="43" xfId="1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4" fontId="9" fillId="0" borderId="46" xfId="1" applyNumberFormat="1" applyFont="1" applyBorder="1" applyAlignment="1">
      <alignment horizontal="center" vertical="center" wrapText="1"/>
    </xf>
    <xf numFmtId="164" fontId="9" fillId="0" borderId="47" xfId="1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164" fontId="9" fillId="0" borderId="50" xfId="1" applyNumberFormat="1" applyFont="1" applyBorder="1" applyAlignment="1">
      <alignment horizontal="center" vertical="center" wrapText="1"/>
    </xf>
    <xf numFmtId="164" fontId="9" fillId="0" borderId="51" xfId="1" applyNumberFormat="1" applyFont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64" fontId="9" fillId="0" borderId="55" xfId="1" applyNumberFormat="1" applyFont="1" applyBorder="1" applyAlignment="1">
      <alignment horizontal="center" vertical="center" wrapText="1"/>
    </xf>
    <xf numFmtId="164" fontId="13" fillId="0" borderId="55" xfId="1" applyNumberFormat="1" applyFont="1" applyBorder="1" applyAlignment="1">
      <alignment horizontal="center" vertical="center" wrapText="1"/>
    </xf>
    <xf numFmtId="164" fontId="13" fillId="0" borderId="56" xfId="1" applyNumberFormat="1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64" fontId="9" fillId="0" borderId="60" xfId="1" applyNumberFormat="1" applyFont="1" applyBorder="1" applyAlignment="1">
      <alignment horizontal="center" vertical="center" wrapText="1"/>
    </xf>
    <xf numFmtId="164" fontId="13" fillId="0" borderId="60" xfId="1" applyNumberFormat="1" applyFont="1" applyBorder="1" applyAlignment="1">
      <alignment horizontal="center" vertical="center" wrapText="1"/>
    </xf>
    <xf numFmtId="164" fontId="13" fillId="0" borderId="61" xfId="1" applyNumberFormat="1" applyFont="1" applyBorder="1" applyAlignment="1">
      <alignment horizontal="center" vertical="center" wrapText="1"/>
    </xf>
    <xf numFmtId="49" fontId="9" fillId="0" borderId="62" xfId="0" applyNumberFormat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164" fontId="9" fillId="0" borderId="65" xfId="1" applyNumberFormat="1" applyFont="1" applyBorder="1" applyAlignment="1">
      <alignment horizontal="center" vertical="center" wrapText="1"/>
    </xf>
    <xf numFmtId="164" fontId="13" fillId="0" borderId="65" xfId="1" applyNumberFormat="1" applyFont="1" applyBorder="1" applyAlignment="1">
      <alignment horizontal="center" vertical="center" wrapText="1"/>
    </xf>
    <xf numFmtId="164" fontId="13" fillId="0" borderId="66" xfId="1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164" fontId="9" fillId="0" borderId="70" xfId="1" applyNumberFormat="1" applyFont="1" applyBorder="1" applyAlignment="1">
      <alignment horizontal="center" vertical="center" wrapText="1"/>
    </xf>
    <xf numFmtId="164" fontId="13" fillId="0" borderId="70" xfId="1" applyNumberFormat="1" applyFont="1" applyBorder="1" applyAlignment="1">
      <alignment horizontal="center" vertical="center" wrapText="1"/>
    </xf>
    <xf numFmtId="164" fontId="13" fillId="0" borderId="71" xfId="1" applyNumberFormat="1" applyFont="1" applyBorder="1" applyAlignment="1">
      <alignment horizontal="center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9" fillId="0" borderId="75" xfId="1" applyNumberFormat="1" applyFont="1" applyBorder="1" applyAlignment="1">
      <alignment horizontal="center" vertical="center" wrapText="1"/>
    </xf>
    <xf numFmtId="164" fontId="13" fillId="0" borderId="75" xfId="1" applyNumberFormat="1" applyFont="1" applyBorder="1" applyAlignment="1">
      <alignment horizontal="center" vertical="center" wrapText="1"/>
    </xf>
    <xf numFmtId="164" fontId="13" fillId="0" borderId="76" xfId="1" applyNumberFormat="1" applyFont="1" applyBorder="1" applyAlignment="1">
      <alignment horizontal="center" vertical="center" wrapText="1"/>
    </xf>
    <xf numFmtId="49" fontId="9" fillId="0" borderId="77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164" fontId="9" fillId="0" borderId="80" xfId="1" applyNumberFormat="1" applyFont="1" applyBorder="1" applyAlignment="1">
      <alignment horizontal="center" vertical="center" wrapText="1"/>
    </xf>
    <xf numFmtId="164" fontId="13" fillId="0" borderId="80" xfId="1" applyNumberFormat="1" applyFont="1" applyBorder="1" applyAlignment="1">
      <alignment horizontal="center" vertical="center" wrapText="1"/>
    </xf>
    <xf numFmtId="164" fontId="9" fillId="0" borderId="81" xfId="1" applyNumberFormat="1" applyFont="1" applyBorder="1" applyAlignment="1">
      <alignment horizontal="center" vertical="center" wrapText="1"/>
    </xf>
    <xf numFmtId="49" fontId="9" fillId="0" borderId="82" xfId="0" applyNumberFormat="1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164" fontId="9" fillId="0" borderId="84" xfId="1" applyNumberFormat="1" applyFont="1" applyBorder="1" applyAlignment="1">
      <alignment horizontal="center" vertical="center" wrapText="1"/>
    </xf>
    <xf numFmtId="164" fontId="13" fillId="0" borderId="84" xfId="1" applyNumberFormat="1" applyFont="1" applyBorder="1" applyAlignment="1">
      <alignment horizontal="center" vertical="center" wrapText="1"/>
    </xf>
    <xf numFmtId="164" fontId="9" fillId="0" borderId="85" xfId="1" applyNumberFormat="1" applyFont="1" applyBorder="1" applyAlignment="1">
      <alignment horizontal="center" vertical="center" wrapText="1"/>
    </xf>
    <xf numFmtId="49" fontId="9" fillId="0" borderId="86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164" fontId="9" fillId="0" borderId="88" xfId="1" applyNumberFormat="1" applyFont="1" applyBorder="1" applyAlignment="1">
      <alignment horizontal="center" vertical="center" wrapText="1"/>
    </xf>
    <xf numFmtId="164" fontId="13" fillId="0" borderId="88" xfId="1" applyNumberFormat="1" applyFont="1" applyBorder="1" applyAlignment="1">
      <alignment horizontal="center" vertical="center" wrapText="1"/>
    </xf>
    <xf numFmtId="164" fontId="13" fillId="0" borderId="89" xfId="1" applyNumberFormat="1" applyFont="1" applyBorder="1" applyAlignment="1">
      <alignment horizontal="center" vertical="center" wrapText="1"/>
    </xf>
    <xf numFmtId="49" fontId="9" fillId="0" borderId="90" xfId="0" applyNumberFormat="1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164" fontId="9" fillId="0" borderId="92" xfId="1" applyNumberFormat="1" applyFont="1" applyBorder="1" applyAlignment="1">
      <alignment horizontal="center" vertical="center" wrapText="1"/>
    </xf>
    <xf numFmtId="164" fontId="13" fillId="0" borderId="92" xfId="1" applyNumberFormat="1" applyFont="1" applyBorder="1" applyAlignment="1">
      <alignment horizontal="center" vertical="center" wrapText="1"/>
    </xf>
    <xf numFmtId="164" fontId="13" fillId="0" borderId="93" xfId="1" applyNumberFormat="1" applyFont="1" applyBorder="1" applyAlignment="1">
      <alignment horizontal="center" vertical="center" wrapText="1"/>
    </xf>
    <xf numFmtId="49" fontId="7" fillId="0" borderId="94" xfId="0" applyNumberFormat="1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164" fontId="9" fillId="0" borderId="97" xfId="1" applyNumberFormat="1" applyFont="1" applyBorder="1" applyAlignment="1">
      <alignment horizontal="center" vertical="center" wrapText="1"/>
    </xf>
    <xf numFmtId="164" fontId="9" fillId="0" borderId="98" xfId="1" applyNumberFormat="1" applyFont="1" applyBorder="1" applyAlignment="1">
      <alignment horizontal="center" vertical="center" wrapText="1"/>
    </xf>
    <xf numFmtId="49" fontId="9" fillId="0" borderId="94" xfId="0" applyNumberFormat="1" applyFont="1" applyBorder="1" applyAlignment="1">
      <alignment horizontal="center" vertical="center" wrapText="1"/>
    </xf>
    <xf numFmtId="3" fontId="13" fillId="0" borderId="97" xfId="1" applyNumberFormat="1" applyFont="1" applyBorder="1" applyAlignment="1">
      <alignment horizontal="center" vertical="center" wrapText="1"/>
    </xf>
    <xf numFmtId="164" fontId="0" fillId="0" borderId="0" xfId="0" applyNumberFormat="1"/>
    <xf numFmtId="49" fontId="7" fillId="0" borderId="99" xfId="0" applyNumberFormat="1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3" fontId="13" fillId="0" borderId="102" xfId="1" applyNumberFormat="1" applyFont="1" applyBorder="1" applyAlignment="1">
      <alignment horizontal="center" vertical="center" wrapText="1"/>
    </xf>
    <xf numFmtId="167" fontId="9" fillId="0" borderId="97" xfId="1" applyNumberFormat="1" applyFont="1" applyBorder="1" applyAlignment="1">
      <alignment horizontal="center" vertical="center" wrapText="1"/>
    </xf>
    <xf numFmtId="167" fontId="13" fillId="0" borderId="97" xfId="1" applyNumberFormat="1" applyFont="1" applyBorder="1" applyAlignment="1">
      <alignment horizontal="center" vertical="center" wrapText="1"/>
    </xf>
    <xf numFmtId="164" fontId="13" fillId="0" borderId="97" xfId="1" applyNumberFormat="1" applyFont="1" applyBorder="1" applyAlignment="1">
      <alignment horizontal="center" vertical="center" wrapText="1"/>
    </xf>
    <xf numFmtId="167" fontId="9" fillId="0" borderId="80" xfId="1" applyNumberFormat="1" applyFont="1" applyBorder="1" applyAlignment="1">
      <alignment horizontal="center" vertical="center" wrapText="1"/>
    </xf>
    <xf numFmtId="167" fontId="13" fillId="0" borderId="80" xfId="1" applyNumberFormat="1" applyFont="1" applyBorder="1" applyAlignment="1">
      <alignment horizontal="center" vertical="center" wrapText="1"/>
    </xf>
    <xf numFmtId="3" fontId="9" fillId="0" borderId="75" xfId="1" applyNumberFormat="1" applyFont="1" applyBorder="1" applyAlignment="1">
      <alignment horizontal="center" vertical="center" wrapText="1"/>
    </xf>
    <xf numFmtId="3" fontId="13" fillId="0" borderId="75" xfId="1" applyNumberFormat="1" applyFont="1" applyBorder="1" applyAlignment="1">
      <alignment horizontal="center" vertical="center" wrapText="1"/>
    </xf>
    <xf numFmtId="49" fontId="7" fillId="0" borderId="72" xfId="0" applyNumberFormat="1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left" vertical="center" wrapText="1"/>
    </xf>
    <xf numFmtId="3" fontId="7" fillId="0" borderId="75" xfId="1" applyNumberFormat="1" applyFont="1" applyBorder="1" applyAlignment="1">
      <alignment horizontal="center" vertical="center" wrapText="1"/>
    </xf>
    <xf numFmtId="2" fontId="7" fillId="0" borderId="102" xfId="0" applyNumberFormat="1" applyFont="1" applyBorder="1" applyAlignment="1">
      <alignment horizontal="center" vertical="center"/>
    </xf>
    <xf numFmtId="0" fontId="9" fillId="0" borderId="102" xfId="1" applyFont="1" applyBorder="1" applyAlignment="1">
      <alignment horizontal="center" vertical="center" wrapText="1"/>
    </xf>
    <xf numFmtId="3" fontId="9" fillId="0" borderId="102" xfId="1" applyNumberFormat="1" applyFont="1" applyBorder="1" applyAlignment="1">
      <alignment horizontal="center" vertical="center" wrapText="1"/>
    </xf>
    <xf numFmtId="3" fontId="7" fillId="0" borderId="102" xfId="0" applyNumberFormat="1" applyFont="1" applyBorder="1" applyAlignment="1">
      <alignment horizontal="center" vertical="center"/>
    </xf>
    <xf numFmtId="3" fontId="9" fillId="0" borderId="102" xfId="2" applyNumberFormat="1" applyFont="1" applyBorder="1" applyAlignment="1">
      <alignment horizontal="center" vertical="center" wrapText="1"/>
    </xf>
    <xf numFmtId="0" fontId="9" fillId="0" borderId="102" xfId="2" applyFont="1" applyBorder="1" applyAlignment="1">
      <alignment horizontal="center" vertical="center" wrapText="1"/>
    </xf>
    <xf numFmtId="3" fontId="7" fillId="0" borderId="102" xfId="1" applyNumberFormat="1" applyFont="1" applyBorder="1" applyAlignment="1">
      <alignment horizontal="center" vertical="center" wrapText="1"/>
    </xf>
    <xf numFmtId="2" fontId="21" fillId="0" borderId="0" xfId="0" applyNumberFormat="1" applyFont="1"/>
    <xf numFmtId="0" fontId="7" fillId="0" borderId="70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wrapText="1"/>
    </xf>
    <xf numFmtId="0" fontId="7" fillId="0" borderId="65" xfId="0" applyFont="1" applyBorder="1" applyAlignment="1">
      <alignment horizontal="center" vertical="center" wrapText="1"/>
    </xf>
    <xf numFmtId="49" fontId="7" fillId="0" borderId="62" xfId="0" applyNumberFormat="1" applyFont="1" applyBorder="1" applyAlignment="1">
      <alignment horizontal="center" vertical="center" wrapText="1"/>
    </xf>
    <xf numFmtId="3" fontId="7" fillId="0" borderId="60" xfId="1" applyNumberFormat="1" applyFont="1" applyBorder="1" applyAlignment="1">
      <alignment horizontal="center" vertical="center" wrapText="1"/>
    </xf>
    <xf numFmtId="49" fontId="7" fillId="2" borderId="57" xfId="0" applyNumberFormat="1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3" fontId="9" fillId="2" borderId="55" xfId="1" applyNumberFormat="1" applyFont="1" applyFill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49" fontId="7" fillId="2" borderId="52" xfId="0" applyNumberFormat="1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7" fillId="2" borderId="55" xfId="1" applyNumberFormat="1" applyFont="1" applyFill="1" applyBorder="1" applyAlignment="1">
      <alignment horizontal="center" vertical="center" wrapText="1"/>
    </xf>
    <xf numFmtId="164" fontId="9" fillId="2" borderId="55" xfId="1" applyNumberFormat="1" applyFont="1" applyFill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164" fontId="9" fillId="0" borderId="56" xfId="1" applyNumberFormat="1" applyFont="1" applyBorder="1" applyAlignment="1">
      <alignment horizontal="center" vertical="center" wrapText="1"/>
    </xf>
    <xf numFmtId="164" fontId="9" fillId="0" borderId="102" xfId="1" applyNumberFormat="1" applyFont="1" applyBorder="1" applyAlignment="1">
      <alignment horizontal="center" vertical="center" wrapText="1"/>
    </xf>
    <xf numFmtId="164" fontId="13" fillId="0" borderId="102" xfId="1" applyNumberFormat="1" applyFont="1" applyBorder="1" applyAlignment="1">
      <alignment horizontal="center" vertical="center" wrapText="1"/>
    </xf>
    <xf numFmtId="164" fontId="13" fillId="0" borderId="106" xfId="1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164" fontId="9" fillId="0" borderId="111" xfId="1" applyNumberFormat="1" applyFont="1" applyBorder="1" applyAlignment="1">
      <alignment horizontal="center" vertical="center" wrapText="1"/>
    </xf>
    <xf numFmtId="164" fontId="13" fillId="0" borderId="111" xfId="1" applyNumberFormat="1" applyFont="1" applyBorder="1" applyAlignment="1">
      <alignment horizontal="center" vertical="center" wrapText="1"/>
    </xf>
    <xf numFmtId="164" fontId="13" fillId="0" borderId="112" xfId="1" applyNumberFormat="1" applyFont="1" applyBorder="1" applyAlignment="1">
      <alignment horizontal="center" vertical="center" wrapText="1"/>
    </xf>
    <xf numFmtId="49" fontId="9" fillId="0" borderId="113" xfId="0" applyNumberFormat="1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164" fontId="9" fillId="0" borderId="116" xfId="1" applyNumberFormat="1" applyFont="1" applyBorder="1" applyAlignment="1">
      <alignment horizontal="center" vertical="center" wrapText="1"/>
    </xf>
    <xf numFmtId="164" fontId="13" fillId="0" borderId="116" xfId="1" applyNumberFormat="1" applyFont="1" applyBorder="1" applyAlignment="1">
      <alignment horizontal="center" vertical="center" wrapText="1"/>
    </xf>
    <xf numFmtId="164" fontId="13" fillId="0" borderId="117" xfId="1" applyNumberFormat="1" applyFont="1" applyBorder="1" applyAlignment="1">
      <alignment horizontal="center" vertical="center" wrapText="1"/>
    </xf>
    <xf numFmtId="49" fontId="9" fillId="0" borderId="118" xfId="0" applyNumberFormat="1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164" fontId="9" fillId="0" borderId="121" xfId="1" applyNumberFormat="1" applyFont="1" applyBorder="1" applyAlignment="1">
      <alignment horizontal="center" vertical="center" wrapText="1"/>
    </xf>
    <xf numFmtId="164" fontId="13" fillId="0" borderId="121" xfId="1" applyNumberFormat="1" applyFont="1" applyBorder="1" applyAlignment="1">
      <alignment horizontal="center" vertical="center" wrapText="1"/>
    </xf>
    <xf numFmtId="164" fontId="13" fillId="0" borderId="122" xfId="1" applyNumberFormat="1" applyFont="1" applyBorder="1" applyAlignment="1">
      <alignment horizontal="center" vertical="center" wrapText="1"/>
    </xf>
    <xf numFmtId="49" fontId="9" fillId="0" borderId="123" xfId="0" applyNumberFormat="1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164" fontId="9" fillId="0" borderId="126" xfId="1" applyNumberFormat="1" applyFont="1" applyBorder="1" applyAlignment="1">
      <alignment horizontal="center" vertical="center" wrapText="1"/>
    </xf>
    <xf numFmtId="164" fontId="13" fillId="0" borderId="126" xfId="1" applyNumberFormat="1" applyFont="1" applyBorder="1" applyAlignment="1">
      <alignment horizontal="center" vertical="center" wrapText="1"/>
    </xf>
    <xf numFmtId="164" fontId="9" fillId="0" borderId="127" xfId="1" applyNumberFormat="1" applyFont="1" applyBorder="1" applyAlignment="1">
      <alignment horizontal="center" vertical="center" wrapText="1"/>
    </xf>
    <xf numFmtId="49" fontId="9" fillId="0" borderId="128" xfId="0" applyNumberFormat="1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164" fontId="9" fillId="0" borderId="130" xfId="1" applyNumberFormat="1" applyFont="1" applyBorder="1" applyAlignment="1">
      <alignment horizontal="center" vertical="center" wrapText="1"/>
    </xf>
    <xf numFmtId="164" fontId="13" fillId="0" borderId="130" xfId="1" applyNumberFormat="1" applyFont="1" applyBorder="1" applyAlignment="1">
      <alignment horizontal="center" vertical="center" wrapText="1"/>
    </xf>
    <xf numFmtId="164" fontId="9" fillId="0" borderId="131" xfId="1" applyNumberFormat="1" applyFont="1" applyBorder="1" applyAlignment="1">
      <alignment horizontal="center" vertical="center" wrapText="1"/>
    </xf>
    <xf numFmtId="49" fontId="9" fillId="0" borderId="132" xfId="0" applyNumberFormat="1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164" fontId="9" fillId="0" borderId="134" xfId="1" applyNumberFormat="1" applyFont="1" applyBorder="1" applyAlignment="1">
      <alignment horizontal="center" vertical="center" wrapText="1"/>
    </xf>
    <xf numFmtId="164" fontId="13" fillId="0" borderId="134" xfId="1" applyNumberFormat="1" applyFont="1" applyBorder="1" applyAlignment="1">
      <alignment horizontal="center" vertical="center" wrapText="1"/>
    </xf>
    <xf numFmtId="164" fontId="13" fillId="0" borderId="135" xfId="1" applyNumberFormat="1" applyFont="1" applyBorder="1" applyAlignment="1">
      <alignment horizontal="center" vertical="center" wrapText="1"/>
    </xf>
    <xf numFmtId="49" fontId="9" fillId="0" borderId="136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164" fontId="9" fillId="0" borderId="138" xfId="1" applyNumberFormat="1" applyFont="1" applyBorder="1" applyAlignment="1">
      <alignment horizontal="center" vertical="center" wrapText="1"/>
    </xf>
    <xf numFmtId="164" fontId="13" fillId="0" borderId="138" xfId="1" applyNumberFormat="1" applyFont="1" applyBorder="1" applyAlignment="1">
      <alignment horizontal="center" vertical="center" wrapText="1"/>
    </xf>
    <xf numFmtId="164" fontId="13" fillId="0" borderId="139" xfId="1" applyNumberFormat="1" applyFont="1" applyBorder="1" applyAlignment="1">
      <alignment horizontal="center" vertical="center" wrapText="1"/>
    </xf>
    <xf numFmtId="49" fontId="7" fillId="0" borderId="140" xfId="0" applyNumberFormat="1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164" fontId="9" fillId="0" borderId="143" xfId="1" applyNumberFormat="1" applyFont="1" applyBorder="1" applyAlignment="1">
      <alignment horizontal="center" vertical="center" wrapText="1"/>
    </xf>
    <xf numFmtId="164" fontId="9" fillId="0" borderId="144" xfId="1" applyNumberFormat="1" applyFont="1" applyBorder="1" applyAlignment="1">
      <alignment horizontal="center" vertical="center" wrapText="1"/>
    </xf>
    <xf numFmtId="49" fontId="9" fillId="0" borderId="140" xfId="0" applyNumberFormat="1" applyFont="1" applyBorder="1" applyAlignment="1">
      <alignment horizontal="center" vertical="center" wrapText="1"/>
    </xf>
    <xf numFmtId="3" fontId="13" fillId="0" borderId="143" xfId="1" applyNumberFormat="1" applyFont="1" applyBorder="1" applyAlignment="1">
      <alignment horizontal="center" vertical="center" wrapText="1"/>
    </xf>
    <xf numFmtId="167" fontId="9" fillId="0" borderId="126" xfId="1" applyNumberFormat="1" applyFont="1" applyBorder="1" applyAlignment="1">
      <alignment horizontal="center" vertical="center" wrapText="1"/>
    </xf>
    <xf numFmtId="167" fontId="13" fillId="0" borderId="126" xfId="1" applyNumberFormat="1" applyFont="1" applyBorder="1" applyAlignment="1">
      <alignment horizontal="center" vertical="center" wrapText="1"/>
    </xf>
    <xf numFmtId="167" fontId="9" fillId="0" borderId="121" xfId="1" applyNumberFormat="1" applyFont="1" applyBorder="1" applyAlignment="1">
      <alignment horizontal="center" vertical="center" wrapText="1"/>
    </xf>
    <xf numFmtId="167" fontId="13" fillId="0" borderId="121" xfId="1" applyNumberFormat="1" applyFont="1" applyBorder="1" applyAlignment="1">
      <alignment horizontal="center" vertical="center" wrapText="1"/>
    </xf>
    <xf numFmtId="3" fontId="9" fillId="0" borderId="116" xfId="1" applyNumberFormat="1" applyFont="1" applyBorder="1" applyAlignment="1">
      <alignment horizontal="center" vertical="center" wrapText="1"/>
    </xf>
    <xf numFmtId="3" fontId="13" fillId="0" borderId="116" xfId="1" applyNumberFormat="1" applyFont="1" applyBorder="1" applyAlignment="1">
      <alignment horizontal="center" vertical="center" wrapText="1"/>
    </xf>
    <xf numFmtId="49" fontId="7" fillId="0" borderId="113" xfId="0" applyNumberFormat="1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7" fillId="0" borderId="114" xfId="0" applyFont="1" applyBorder="1" applyAlignment="1">
      <alignment horizontal="left" vertical="center" wrapText="1"/>
    </xf>
    <xf numFmtId="3" fontId="7" fillId="0" borderId="116" xfId="1" applyNumberFormat="1" applyFont="1" applyBorder="1" applyAlignment="1">
      <alignment horizontal="center" vertical="center" wrapText="1"/>
    </xf>
    <xf numFmtId="2" fontId="7" fillId="0" borderId="116" xfId="0" applyNumberFormat="1" applyFont="1" applyBorder="1" applyAlignment="1">
      <alignment horizontal="center" vertical="center"/>
    </xf>
    <xf numFmtId="0" fontId="9" fillId="0" borderId="116" xfId="1" applyFont="1" applyBorder="1" applyAlignment="1">
      <alignment horizontal="center" vertical="center" wrapText="1"/>
    </xf>
    <xf numFmtId="3" fontId="7" fillId="0" borderId="116" xfId="0" applyNumberFormat="1" applyFont="1" applyBorder="1" applyAlignment="1">
      <alignment horizontal="center" vertical="center"/>
    </xf>
    <xf numFmtId="3" fontId="9" fillId="0" borderId="116" xfId="2" applyNumberFormat="1" applyFont="1" applyBorder="1" applyAlignment="1">
      <alignment horizontal="center" vertical="center" wrapText="1"/>
    </xf>
    <xf numFmtId="0" fontId="9" fillId="0" borderId="116" xfId="2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7" fillId="0" borderId="114" xfId="0" applyFont="1" applyBorder="1" applyAlignment="1">
      <alignment horizontal="center" vertical="center" wrapText="1"/>
    </xf>
    <xf numFmtId="49" fontId="7" fillId="2" borderId="113" xfId="0" applyNumberFormat="1" applyFont="1" applyFill="1" applyBorder="1" applyAlignment="1">
      <alignment horizontal="center" vertical="center" wrapText="1"/>
    </xf>
    <xf numFmtId="0" fontId="9" fillId="2" borderId="114" xfId="0" applyFont="1" applyFill="1" applyBorder="1" applyAlignment="1">
      <alignment horizontal="center" vertical="center" wrapText="1"/>
    </xf>
    <xf numFmtId="49" fontId="11" fillId="0" borderId="113" xfId="0" applyNumberFormat="1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164" fontId="7" fillId="2" borderId="116" xfId="1" applyNumberFormat="1" applyFont="1" applyFill="1" applyBorder="1" applyAlignment="1">
      <alignment horizontal="center" vertical="center" wrapText="1"/>
    </xf>
    <xf numFmtId="164" fontId="9" fillId="2" borderId="116" xfId="1" applyNumberFormat="1" applyFont="1" applyFill="1" applyBorder="1" applyAlignment="1">
      <alignment horizontal="center" vertical="center" wrapText="1"/>
    </xf>
    <xf numFmtId="0" fontId="0" fillId="0" borderId="148" xfId="0" applyBorder="1" applyAlignment="1">
      <alignment horizontal="center" vertical="center"/>
    </xf>
    <xf numFmtId="164" fontId="11" fillId="0" borderId="116" xfId="1" applyNumberFormat="1" applyFont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167" fontId="9" fillId="0" borderId="17" xfId="1" applyNumberFormat="1" applyFont="1" applyBorder="1" applyAlignment="1">
      <alignment horizontal="center" vertical="center" wrapText="1"/>
    </xf>
    <xf numFmtId="167" fontId="13" fillId="0" borderId="17" xfId="1" applyNumberFormat="1" applyFont="1" applyBorder="1" applyAlignment="1">
      <alignment horizontal="center" vertical="center" wrapText="1"/>
    </xf>
    <xf numFmtId="49" fontId="9" fillId="4" borderId="113" xfId="0" applyNumberFormat="1" applyFont="1" applyFill="1" applyBorder="1" applyAlignment="1">
      <alignment horizontal="center" vertical="center" wrapText="1"/>
    </xf>
    <xf numFmtId="0" fontId="9" fillId="4" borderId="145" xfId="0" applyFont="1" applyFill="1" applyBorder="1" applyAlignment="1">
      <alignment horizontal="center" vertical="center" wrapText="1"/>
    </xf>
    <xf numFmtId="164" fontId="9" fillId="4" borderId="116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9" fillId="4" borderId="114" xfId="0" applyFont="1" applyFill="1" applyBorder="1" applyAlignment="1">
      <alignment horizontal="center" vertical="center" wrapText="1"/>
    </xf>
    <xf numFmtId="3" fontId="0" fillId="4" borderId="39" xfId="0" applyNumberFormat="1" applyFill="1" applyBorder="1" applyAlignment="1">
      <alignment horizontal="center" vertical="center"/>
    </xf>
    <xf numFmtId="164" fontId="13" fillId="4" borderId="116" xfId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164" fontId="11" fillId="4" borderId="116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0" fillId="0" borderId="147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148" xfId="0" applyNumberForma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0" fillId="4" borderId="39" xfId="0" applyNumberFormat="1" applyFill="1" applyBorder="1" applyAlignment="1">
      <alignment horizontal="center" vertical="center"/>
    </xf>
    <xf numFmtId="3" fontId="9" fillId="5" borderId="17" xfId="1" applyNumberFormat="1" applyFont="1" applyFill="1" applyBorder="1" applyAlignment="1">
      <alignment horizontal="center" vertical="center" wrapText="1"/>
    </xf>
    <xf numFmtId="3" fontId="9" fillId="5" borderId="17" xfId="2" applyNumberFormat="1" applyFont="1" applyFill="1" applyBorder="1" applyAlignment="1">
      <alignment horizontal="center" vertical="center" wrapText="1"/>
    </xf>
    <xf numFmtId="164" fontId="9" fillId="5" borderId="116" xfId="1" applyNumberFormat="1" applyFont="1" applyFill="1" applyBorder="1" applyAlignment="1">
      <alignment horizontal="center" vertical="center" wrapText="1"/>
    </xf>
    <xf numFmtId="164" fontId="13" fillId="5" borderId="116" xfId="1" applyNumberFormat="1" applyFont="1" applyFill="1" applyBorder="1" applyAlignment="1">
      <alignment horizontal="center" vertical="center" wrapText="1"/>
    </xf>
    <xf numFmtId="164" fontId="9" fillId="0" borderId="116" xfId="1" applyNumberFormat="1" applyFont="1" applyFill="1" applyBorder="1" applyAlignment="1">
      <alignment horizontal="center" vertical="center" wrapText="1"/>
    </xf>
    <xf numFmtId="164" fontId="13" fillId="5" borderId="17" xfId="1" applyNumberFormat="1" applyFont="1" applyFill="1" applyBorder="1" applyAlignment="1">
      <alignment horizontal="center" vertical="center" wrapText="1"/>
    </xf>
    <xf numFmtId="167" fontId="13" fillId="5" borderId="17" xfId="1" applyNumberFormat="1" applyFont="1" applyFill="1" applyBorder="1" applyAlignment="1">
      <alignment horizontal="center" vertical="center" wrapText="1"/>
    </xf>
    <xf numFmtId="3" fontId="13" fillId="5" borderId="17" xfId="1" applyNumberFormat="1" applyFont="1" applyFill="1" applyBorder="1" applyAlignment="1">
      <alignment horizontal="center" vertical="center" wrapText="1"/>
    </xf>
    <xf numFmtId="164" fontId="7" fillId="0" borderId="17" xfId="1" applyNumberFormat="1" applyFont="1" applyBorder="1" applyAlignment="1">
      <alignment horizontal="center" vertical="center" wrapText="1"/>
    </xf>
    <xf numFmtId="164" fontId="23" fillId="0" borderId="17" xfId="1" applyNumberFormat="1" applyFont="1" applyBorder="1" applyAlignment="1">
      <alignment horizontal="center"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15" xfId="0" applyFont="1" applyBorder="1" applyAlignment="1">
      <alignment horizontal="left" vertical="center" wrapText="1"/>
    </xf>
    <xf numFmtId="49" fontId="9" fillId="0" borderId="151" xfId="0" applyNumberFormat="1" applyFont="1" applyBorder="1" applyAlignment="1">
      <alignment horizontal="center" vertical="center" wrapText="1"/>
    </xf>
    <xf numFmtId="0" fontId="9" fillId="0" borderId="152" xfId="0" applyFont="1" applyBorder="1" applyAlignment="1">
      <alignment horizontal="left"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4" xfId="0" applyFont="1" applyBorder="1" applyAlignment="1">
      <alignment horizontal="center" vertical="center" wrapText="1"/>
    </xf>
    <xf numFmtId="3" fontId="13" fillId="0" borderId="155" xfId="1" applyNumberFormat="1" applyFont="1" applyBorder="1" applyAlignment="1">
      <alignment horizontal="center" vertical="center" wrapText="1"/>
    </xf>
    <xf numFmtId="49" fontId="9" fillId="0" borderId="155" xfId="0" applyNumberFormat="1" applyFont="1" applyBorder="1" applyAlignment="1">
      <alignment horizontal="center"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155" xfId="0" applyFont="1" applyBorder="1" applyAlignment="1">
      <alignment horizontal="center" vertical="center" wrapText="1"/>
    </xf>
    <xf numFmtId="49" fontId="9" fillId="0" borderId="156" xfId="0" applyNumberFormat="1" applyFont="1" applyBorder="1" applyAlignment="1">
      <alignment horizontal="center" vertical="center" wrapText="1"/>
    </xf>
    <xf numFmtId="0" fontId="9" fillId="0" borderId="157" xfId="0" applyFont="1" applyBorder="1" applyAlignment="1">
      <alignment horizontal="left" vertical="center" wrapText="1"/>
    </xf>
    <xf numFmtId="0" fontId="9" fillId="0" borderId="158" xfId="0" applyFont="1" applyBorder="1" applyAlignment="1">
      <alignment horizontal="left" vertical="center" wrapText="1"/>
    </xf>
    <xf numFmtId="0" fontId="9" fillId="0" borderId="159" xfId="0" applyFont="1" applyBorder="1" applyAlignment="1">
      <alignment horizontal="center" vertical="center" wrapText="1"/>
    </xf>
    <xf numFmtId="3" fontId="13" fillId="0" borderId="160" xfId="1" applyNumberFormat="1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horizontal="center" vertical="center" wrapText="1"/>
    </xf>
    <xf numFmtId="0" fontId="9" fillId="0" borderId="162" xfId="0" applyFont="1" applyBorder="1" applyAlignment="1">
      <alignment horizontal="left" vertical="center" wrapText="1"/>
    </xf>
    <xf numFmtId="0" fontId="9" fillId="0" borderId="163" xfId="0" applyFont="1" applyBorder="1" applyAlignment="1">
      <alignment horizontal="left" vertical="center" wrapText="1"/>
    </xf>
    <xf numFmtId="0" fontId="9" fillId="0" borderId="164" xfId="0" applyFont="1" applyBorder="1" applyAlignment="1">
      <alignment horizontal="center" vertical="center" wrapText="1"/>
    </xf>
    <xf numFmtId="3" fontId="13" fillId="0" borderId="165" xfId="1" applyNumberFormat="1" applyFont="1" applyBorder="1" applyAlignment="1">
      <alignment horizontal="center" vertical="center" wrapText="1"/>
    </xf>
    <xf numFmtId="3" fontId="9" fillId="0" borderId="160" xfId="1" applyNumberFormat="1" applyFont="1" applyBorder="1" applyAlignment="1">
      <alignment horizontal="center" vertical="center" wrapText="1"/>
    </xf>
    <xf numFmtId="3" fontId="9" fillId="0" borderId="155" xfId="1" applyNumberFormat="1" applyFont="1" applyBorder="1" applyAlignment="1">
      <alignment horizontal="center" vertical="center" wrapText="1"/>
    </xf>
    <xf numFmtId="168" fontId="13" fillId="0" borderId="17" xfId="1" applyNumberFormat="1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167" fontId="9" fillId="0" borderId="116" xfId="1" applyNumberFormat="1" applyFont="1" applyBorder="1" applyAlignment="1">
      <alignment horizontal="center" vertical="center" wrapText="1"/>
    </xf>
    <xf numFmtId="49" fontId="7" fillId="0" borderId="166" xfId="0" applyNumberFormat="1" applyFont="1" applyBorder="1" applyAlignment="1">
      <alignment horizontal="center" vertical="center" wrapText="1"/>
    </xf>
    <xf numFmtId="167" fontId="9" fillId="0" borderId="165" xfId="1" applyNumberFormat="1" applyFont="1" applyBorder="1" applyAlignment="1">
      <alignment horizontal="center" vertical="center" wrapText="1"/>
    </xf>
    <xf numFmtId="167" fontId="13" fillId="0" borderId="165" xfId="1" applyNumberFormat="1" applyFont="1" applyBorder="1" applyAlignment="1">
      <alignment horizontal="center" vertical="center" wrapText="1"/>
    </xf>
    <xf numFmtId="164" fontId="13" fillId="0" borderId="165" xfId="1" applyNumberFormat="1" applyFont="1" applyBorder="1" applyAlignment="1">
      <alignment horizontal="center" vertical="center" wrapText="1"/>
    </xf>
    <xf numFmtId="167" fontId="13" fillId="5" borderId="165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9" fillId="0" borderId="114" xfId="0" applyFont="1" applyBorder="1" applyAlignment="1">
      <alignment horizontal="left" vertical="center" wrapText="1"/>
    </xf>
    <xf numFmtId="0" fontId="9" fillId="0" borderId="115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5" fontId="7" fillId="0" borderId="114" xfId="3" applyFont="1" applyFill="1" applyBorder="1" applyAlignment="1" applyProtection="1">
      <alignment horizontal="left" vertical="center" wrapText="1"/>
    </xf>
    <xf numFmtId="165" fontId="7" fillId="0" borderId="115" xfId="3" applyFont="1" applyFill="1" applyBorder="1" applyAlignment="1" applyProtection="1">
      <alignment horizontal="left" vertical="center" wrapText="1"/>
    </xf>
    <xf numFmtId="0" fontId="7" fillId="0" borderId="14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13" xfId="0" applyNumberFormat="1" applyFont="1" applyBorder="1" applyAlignment="1">
      <alignment horizontal="left" vertical="center" wrapText="1"/>
    </xf>
    <xf numFmtId="0" fontId="7" fillId="0" borderId="114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left" vertical="center" wrapText="1"/>
    </xf>
    <xf numFmtId="0" fontId="7" fillId="0" borderId="113" xfId="0" applyFont="1" applyBorder="1" applyAlignment="1">
      <alignment horizontal="left" vertical="center" wrapText="1"/>
    </xf>
    <xf numFmtId="49" fontId="9" fillId="0" borderId="114" xfId="0" applyNumberFormat="1" applyFont="1" applyBorder="1" applyAlignment="1">
      <alignment horizontal="left" vertical="center" wrapText="1"/>
    </xf>
    <xf numFmtId="49" fontId="9" fillId="0" borderId="115" xfId="0" applyNumberFormat="1" applyFont="1" applyBorder="1" applyAlignment="1">
      <alignment horizontal="left" vertical="center" wrapText="1"/>
    </xf>
    <xf numFmtId="0" fontId="7" fillId="2" borderId="113" xfId="0" applyFont="1" applyFill="1" applyBorder="1" applyAlignment="1">
      <alignment horizontal="left" vertical="center" wrapText="1"/>
    </xf>
    <xf numFmtId="0" fontId="9" fillId="0" borderId="113" xfId="0" applyFont="1" applyBorder="1" applyAlignment="1">
      <alignment horizontal="left" vertical="center" wrapText="1"/>
    </xf>
    <xf numFmtId="0" fontId="11" fillId="0" borderId="113" xfId="0" applyFont="1" applyBorder="1" applyAlignment="1">
      <alignment horizontal="left" vertical="center" wrapText="1"/>
    </xf>
    <xf numFmtId="0" fontId="7" fillId="0" borderId="113" xfId="0" applyFont="1" applyBorder="1" applyAlignment="1">
      <alignment horizontal="center" vertical="center" wrapText="1"/>
    </xf>
    <xf numFmtId="0" fontId="7" fillId="2" borderId="114" xfId="0" applyFont="1" applyFill="1" applyBorder="1" applyAlignment="1">
      <alignment horizontal="left" vertical="center" wrapText="1"/>
    </xf>
    <xf numFmtId="0" fontId="7" fillId="2" borderId="11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7" fillId="0" borderId="1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7" fillId="0" borderId="15" xfId="3" applyFont="1" applyFill="1" applyBorder="1" applyAlignment="1" applyProtection="1">
      <alignment horizontal="center" vertical="center" wrapText="1"/>
    </xf>
    <xf numFmtId="165" fontId="7" fillId="0" borderId="16" xfId="3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7" fillId="0" borderId="21" xfId="0" applyNumberFormat="1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65" fontId="7" fillId="0" borderId="22" xfId="3" applyFont="1" applyFill="1" applyBorder="1" applyAlignment="1" applyProtection="1">
      <alignment horizontal="center" vertical="center" wrapText="1"/>
    </xf>
    <xf numFmtId="165" fontId="7" fillId="0" borderId="26" xfId="3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left" vertical="center" wrapText="1"/>
    </xf>
    <xf numFmtId="49" fontId="9" fillId="0" borderId="26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5" fontId="7" fillId="0" borderId="17" xfId="3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49" fontId="7" fillId="0" borderId="72" xfId="0" applyNumberFormat="1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65" fontId="7" fillId="0" borderId="73" xfId="3" applyFont="1" applyFill="1" applyBorder="1" applyAlignment="1" applyProtection="1">
      <alignment horizontal="center" vertical="center" wrapText="1"/>
    </xf>
    <xf numFmtId="165" fontId="7" fillId="0" borderId="74" xfId="3" applyFont="1" applyFill="1" applyBorder="1" applyAlignment="1" applyProtection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horizontal="left" vertical="center" wrapText="1"/>
    </xf>
    <xf numFmtId="49" fontId="9" fillId="0" borderId="96" xfId="0" applyNumberFormat="1" applyFont="1" applyBorder="1" applyAlignment="1">
      <alignment horizontal="left" vertical="center" wrapText="1"/>
    </xf>
    <xf numFmtId="0" fontId="7" fillId="0" borderId="100" xfId="0" applyFont="1" applyBorder="1" applyAlignment="1">
      <alignment horizontal="left" vertical="center" wrapText="1"/>
    </xf>
    <xf numFmtId="0" fontId="7" fillId="0" borderId="101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center" vertical="center" wrapText="1"/>
    </xf>
    <xf numFmtId="165" fontId="7" fillId="0" borderId="114" xfId="3" applyFont="1" applyFill="1" applyBorder="1" applyAlignment="1" applyProtection="1">
      <alignment horizontal="center" vertical="center" wrapText="1"/>
    </xf>
    <xf numFmtId="165" fontId="7" fillId="0" borderId="115" xfId="3" applyFont="1" applyFill="1" applyBorder="1" applyAlignment="1" applyProtection="1">
      <alignment horizontal="center" vertical="center" wrapText="1"/>
    </xf>
    <xf numFmtId="0" fontId="7" fillId="0" borderId="141" xfId="0" applyFont="1" applyBorder="1" applyAlignment="1">
      <alignment horizontal="left" vertical="center" wrapText="1"/>
    </xf>
    <xf numFmtId="0" fontId="7" fillId="0" borderId="142" xfId="0" applyFont="1" applyBorder="1" applyAlignment="1">
      <alignment horizontal="left" vertical="center" wrapText="1"/>
    </xf>
    <xf numFmtId="49" fontId="9" fillId="0" borderId="141" xfId="0" applyNumberFormat="1" applyFont="1" applyBorder="1" applyAlignment="1">
      <alignment horizontal="left" vertical="center" wrapText="1"/>
    </xf>
    <xf numFmtId="49" fontId="9" fillId="0" borderId="142" xfId="0" applyNumberFormat="1" applyFont="1" applyBorder="1" applyAlignment="1">
      <alignment horizontal="left" vertical="center" wrapText="1"/>
    </xf>
    <xf numFmtId="0" fontId="7" fillId="0" borderId="124" xfId="0" applyFont="1" applyBorder="1" applyAlignment="1">
      <alignment horizontal="left" vertical="center" wrapText="1"/>
    </xf>
    <xf numFmtId="0" fontId="7" fillId="0" borderId="125" xfId="0" applyFont="1" applyBorder="1" applyAlignment="1">
      <alignment horizontal="left" vertical="center" wrapText="1"/>
    </xf>
    <xf numFmtId="0" fontId="9" fillId="0" borderId="119" xfId="0" applyFont="1" applyBorder="1" applyAlignment="1">
      <alignment horizontal="left" vertical="center" wrapText="1"/>
    </xf>
    <xf numFmtId="0" fontId="9" fillId="0" borderId="120" xfId="0" applyFont="1" applyBorder="1" applyAlignment="1">
      <alignment horizontal="left" vertical="center" wrapText="1"/>
    </xf>
    <xf numFmtId="0" fontId="7" fillId="0" borderId="119" xfId="0" applyFont="1" applyBorder="1" applyAlignment="1">
      <alignment horizontal="left" vertical="center" wrapText="1"/>
    </xf>
    <xf numFmtId="0" fontId="7" fillId="0" borderId="120" xfId="0" applyFont="1" applyBorder="1" applyAlignment="1">
      <alignment horizontal="left" vertical="center" wrapText="1"/>
    </xf>
    <xf numFmtId="0" fontId="7" fillId="0" borderId="128" xfId="0" applyFont="1" applyBorder="1" applyAlignment="1">
      <alignment horizontal="left" vertical="center" wrapText="1"/>
    </xf>
    <xf numFmtId="0" fontId="7" fillId="0" borderId="132" xfId="0" applyFont="1" applyBorder="1" applyAlignment="1">
      <alignment horizontal="left" vertical="center" wrapText="1"/>
    </xf>
    <xf numFmtId="0" fontId="7" fillId="0" borderId="136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108" xfId="0" applyFont="1" applyBorder="1" applyAlignment="1">
      <alignment horizontal="left" vertical="center" wrapText="1"/>
    </xf>
    <xf numFmtId="0" fontId="7" fillId="0" borderId="110" xfId="0" applyFont="1" applyBorder="1" applyAlignment="1">
      <alignment horizontal="left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7" fillId="0" borderId="107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7" fillId="4" borderId="114" xfId="0" applyFont="1" applyFill="1" applyBorder="1" applyAlignment="1">
      <alignment horizontal="left" vertical="center" wrapText="1"/>
    </xf>
    <xf numFmtId="0" fontId="7" fillId="4" borderId="115" xfId="0" applyFont="1" applyFill="1" applyBorder="1" applyAlignment="1">
      <alignment horizontal="left" vertical="center" wrapText="1"/>
    </xf>
    <xf numFmtId="0" fontId="7" fillId="4" borderId="1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4">
    <cellStyle name="Денежный 3" xfId="3" xr:uid="{7E0B04E6-F089-4713-9761-18AFD7CD756E}"/>
    <cellStyle name="Обычный" xfId="0" builtinId="0"/>
    <cellStyle name="Обычный 2 2 10" xfId="1" xr:uid="{4264DE28-1046-4F16-BCF9-33793DF4E11E}"/>
    <cellStyle name="Обычный 2 2 2" xfId="2" xr:uid="{84514F56-98C8-4B22-AD86-4FAC51C8DE6E}"/>
  </cellStyles>
  <dxfs count="1722"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12%20&#1044;&#1077;&#1082;&#1072;&#1073;&#1088;&#1100;%202025\12%20&#1041;&#1072;&#1083;&#1072;&#1085;&#1089;%20&#1052;&#1086;&#1089;&#1082;&#1074;&#1072;%20&#1076;&#1077;&#1082;&#1072;&#1073;&#1088;&#1100;%202025%20&#1054;&#1057;&#1053;&#1054;&#1042;&#1053;&#1054;&#1049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9%20&#1057;&#1077;&#1085;&#1090;&#1103;&#1073;&#1088;&#1100;%202025\09%20&#1041;&#1072;&#1083;&#1072;&#1085;&#1089;%20&#1052;&#1086;&#1089;&#1082;&#1074;&#1072;%20&#1089;&#1077;&#1085;&#1090;&#1103;&#1073;&#1088;&#1100;%202025%20&#1056;&#1052;&#1056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1%20&#1071;&#1085;&#1074;&#1072;&#1088;&#1100;%202025\01%20&#1041;&#1072;&#1083;&#1072;&#1085;&#1089;%20&#1052;&#1086;&#1089;&#1082;&#1074;&#1072;%20&#1103;&#1085;&#1074;&#1072;&#1088;&#1100;%202025%20&#1057;&#1084;&#1080;&#1088;&#1085;&#1086;&#1074;%2017.02.2025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2%20&#1060;&#1077;&#1074;&#1088;&#1072;&#1083;&#1100;%202025\02%20&#1041;&#1072;&#1083;&#1072;&#1085;&#1089;%20&#1052;&#1086;&#1089;&#1082;&#1074;&#1072;%20&#1092;&#1077;&#1074;&#1088;&#1072;&#1083;&#1100;%202025%20&#1054;&#1057;&#1053;&#1054;&#1042;&#1053;&#1054;&#1049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3%20&#1052;&#1072;&#1088;&#1090;%202025\03%20&#1041;&#1072;&#1083;&#1072;&#1085;&#1089;%20&#1052;&#1086;&#1089;&#1082;&#1074;&#1072;%20&#1084;&#1072;&#1088;&#1090;%202025%20&#1057;&#1052;&#1048;&#1056;&#1053;&#1054;&#1042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4%20&#1040;&#1087;&#1088;&#1077;&#1083;&#1100;%202025\04%20&#1041;&#1072;&#1083;&#1072;&#1085;&#1089;%20&#1052;&#1086;&#1089;&#1082;&#1074;&#1072;%20&#1072;&#1087;&#1088;&#1077;&#1083;&#1100;%202025%20&#1054;&#1057;&#1053;&#1054;&#1042;&#1053;&#1054;&#1049;%20&#1057;&#1052;&#1048;&#1056;&#1053;&#1054;&#1042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5%20&#1052;&#1072;&#1081;%202025\05%20&#1041;&#1072;&#1083;&#1072;&#1085;&#1089;%20&#1052;&#1086;&#1089;&#1082;&#1074;&#1072;%20&#1084;&#1072;&#1081;%202025%20&#1057;&#1052;&#1048;&#1056;&#1053;&#1054;&#1042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6%20&#1048;&#1102;&#1085;&#1100;%202025\06%20&#1041;&#1072;&#1083;&#1072;&#1085;&#1089;%20&#1052;&#1086;&#1089;&#1082;&#1074;&#1072;%20&#1080;&#1102;&#1085;&#1100;%202025%20&#1057;&#1052;&#1048;&#1056;&#1053;&#1054;&#1042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7%20&#1048;&#1102;&#1083;&#1100;%202025\07%20&#1041;&#1072;&#1083;&#1072;&#1085;&#1089;%20&#1052;&#1086;&#1089;&#1082;&#1074;&#1072;%20&#1080;&#1102;&#1083;&#1100;%202025%20&#1054;&#1057;&#1053;&#1054;&#1042;&#1053;&#1054;&#1049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9.&#1059;&#1095;&#1077;&#1090;%20&#1101;&#1083;&#1077;&#1082;&#1090;&#1088;&#1086;&#1101;&#1085;&#1077;&#1088;&#1075;&#1080;&#1080;\01%20&#1041;&#1040;&#1051;&#1040;&#1053;&#1057;&#1067;\&#1052;&#1054;&#1057;&#1050;&#1042;&#1040;\2025\08%20&#1040;&#1074;&#1075;&#1091;&#1089;&#1090;%202025\08%20&#1041;&#1072;&#1083;&#1072;&#1085;&#1089;%20&#1052;&#1086;&#1089;&#1082;&#1074;&#1072;%20&#1072;&#1074;&#1075;&#1091;&#1089;&#1090;%202025%20&#1054;&#1057;&#1053;&#1054;&#1042;&#1053;&#1054;&#104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Эн"/>
      <sheetName val="Мон+"/>
      <sheetName val="Система"/>
      <sheetName val="Сис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ОЭК тр"/>
      <sheetName val="ОЭК ИА тр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 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НОВАЯ Разбивка по РЭС "/>
      <sheetName val="18 форма"/>
      <sheetName val="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A7" t="str">
            <v>за декабрь 2025 г.</v>
          </cell>
        </row>
        <row r="12">
          <cell r="E12">
            <v>97461591</v>
          </cell>
          <cell r="H12">
            <v>25594040</v>
          </cell>
          <cell r="I12">
            <v>0</v>
          </cell>
          <cell r="J12">
            <v>71867551</v>
          </cell>
          <cell r="K12">
            <v>0</v>
          </cell>
        </row>
        <row r="13">
          <cell r="E13">
            <v>58957532</v>
          </cell>
          <cell r="H13">
            <v>10091811</v>
          </cell>
          <cell r="I13">
            <v>0</v>
          </cell>
          <cell r="J13">
            <v>48865721</v>
          </cell>
          <cell r="K13">
            <v>0</v>
          </cell>
        </row>
        <row r="14">
          <cell r="E14">
            <v>33041971</v>
          </cell>
          <cell r="H14">
            <v>0</v>
          </cell>
          <cell r="I14">
            <v>0</v>
          </cell>
          <cell r="J14">
            <v>33041971</v>
          </cell>
        </row>
        <row r="15">
          <cell r="E15">
            <v>15823750</v>
          </cell>
          <cell r="H15">
            <v>0</v>
          </cell>
          <cell r="I15">
            <v>0</v>
          </cell>
          <cell r="J15">
            <v>15823750</v>
          </cell>
          <cell r="K15">
            <v>0</v>
          </cell>
        </row>
        <row r="16">
          <cell r="E16">
            <v>10091811</v>
          </cell>
          <cell r="H16">
            <v>10091811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K17">
            <v>0</v>
          </cell>
        </row>
        <row r="18">
          <cell r="E18">
            <v>5117624</v>
          </cell>
          <cell r="H18">
            <v>5117624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5117624</v>
          </cell>
          <cell r="H20">
            <v>5117624</v>
          </cell>
          <cell r="I20">
            <v>0</v>
          </cell>
          <cell r="J20">
            <v>0</v>
          </cell>
          <cell r="K20">
            <v>0</v>
          </cell>
        </row>
        <row r="21">
          <cell r="E21">
            <v>3707894</v>
          </cell>
          <cell r="H21">
            <v>1318119</v>
          </cell>
          <cell r="I21">
            <v>0</v>
          </cell>
          <cell r="J21">
            <v>2389775</v>
          </cell>
          <cell r="K21">
            <v>0</v>
          </cell>
        </row>
        <row r="22">
          <cell r="E22">
            <v>559056</v>
          </cell>
          <cell r="H22">
            <v>0</v>
          </cell>
          <cell r="I22">
            <v>0</v>
          </cell>
          <cell r="J22">
            <v>559056</v>
          </cell>
          <cell r="K22">
            <v>0</v>
          </cell>
        </row>
        <row r="23">
          <cell r="E23">
            <v>1235772</v>
          </cell>
          <cell r="H23">
            <v>0</v>
          </cell>
          <cell r="I23">
            <v>0</v>
          </cell>
          <cell r="J23">
            <v>1235772</v>
          </cell>
          <cell r="K23">
            <v>0</v>
          </cell>
        </row>
        <row r="24">
          <cell r="E24">
            <v>1318119</v>
          </cell>
          <cell r="H24">
            <v>1318119</v>
          </cell>
          <cell r="I24">
            <v>0</v>
          </cell>
          <cell r="J24">
            <v>0</v>
          </cell>
          <cell r="K24">
            <v>0</v>
          </cell>
        </row>
        <row r="26">
          <cell r="E26">
            <v>29678541</v>
          </cell>
          <cell r="H26">
            <v>9066486</v>
          </cell>
          <cell r="I26">
            <v>0</v>
          </cell>
          <cell r="J26">
            <v>20612055</v>
          </cell>
          <cell r="K26">
            <v>0</v>
          </cell>
        </row>
        <row r="27">
          <cell r="E27">
            <v>19378015</v>
          </cell>
          <cell r="H27">
            <v>9066486</v>
          </cell>
          <cell r="I27">
            <v>0</v>
          </cell>
          <cell r="J27">
            <v>10311529</v>
          </cell>
          <cell r="K27">
            <v>0</v>
          </cell>
        </row>
        <row r="28">
          <cell r="E28">
            <v>195304</v>
          </cell>
          <cell r="J28">
            <v>195304</v>
          </cell>
        </row>
        <row r="29">
          <cell r="E29">
            <v>744435</v>
          </cell>
          <cell r="H29">
            <v>0</v>
          </cell>
          <cell r="I29">
            <v>0</v>
          </cell>
          <cell r="J29">
            <v>744435</v>
          </cell>
          <cell r="K29">
            <v>0</v>
          </cell>
        </row>
        <row r="30">
          <cell r="E30">
            <v>8187123</v>
          </cell>
          <cell r="J30">
            <v>8187123</v>
          </cell>
        </row>
        <row r="31">
          <cell r="E31">
            <v>1173664</v>
          </cell>
          <cell r="J31">
            <v>1173664</v>
          </cell>
        </row>
        <row r="32">
          <cell r="E32">
            <v>2855832.9470000002</v>
          </cell>
          <cell r="H32">
            <v>0</v>
          </cell>
          <cell r="I32">
            <v>0</v>
          </cell>
          <cell r="J32">
            <v>2855832.9470000002</v>
          </cell>
          <cell r="K32">
            <v>1.4566126083082054E-13</v>
          </cell>
        </row>
        <row r="33">
          <cell r="E33">
            <v>1.4566126083082054E-13</v>
          </cell>
          <cell r="H33">
            <v>0</v>
          </cell>
          <cell r="I33">
            <v>0</v>
          </cell>
          <cell r="J33">
            <v>0</v>
          </cell>
          <cell r="K33">
            <v>1.4566126083082054E-13</v>
          </cell>
        </row>
        <row r="34">
          <cell r="E34">
            <v>1.4566126083082054E-13</v>
          </cell>
          <cell r="H34">
            <v>0</v>
          </cell>
          <cell r="I34">
            <v>0</v>
          </cell>
          <cell r="J34">
            <v>0</v>
          </cell>
          <cell r="K34">
            <v>1.4566126083082054E-13</v>
          </cell>
        </row>
        <row r="35">
          <cell r="E35">
            <v>0</v>
          </cell>
          <cell r="J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J36">
            <v>0</v>
          </cell>
          <cell r="K36">
            <v>0</v>
          </cell>
        </row>
        <row r="37">
          <cell r="E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J40">
            <v>0</v>
          </cell>
          <cell r="K40">
            <v>0</v>
          </cell>
        </row>
        <row r="41">
          <cell r="E41">
            <v>0</v>
          </cell>
          <cell r="J41">
            <v>0</v>
          </cell>
          <cell r="K41">
            <v>0</v>
          </cell>
        </row>
        <row r="42">
          <cell r="E42">
            <v>1.4566126083082054E-13</v>
          </cell>
          <cell r="J42">
            <v>0</v>
          </cell>
          <cell r="K42">
            <v>1.4566126083082054E-13</v>
          </cell>
        </row>
        <row r="43">
          <cell r="E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J44">
            <v>0</v>
          </cell>
          <cell r="K44">
            <v>0</v>
          </cell>
        </row>
        <row r="46">
          <cell r="E46">
            <v>0</v>
          </cell>
          <cell r="J46">
            <v>0</v>
          </cell>
        </row>
        <row r="47">
          <cell r="E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J49">
            <v>0</v>
          </cell>
          <cell r="K49">
            <v>0</v>
          </cell>
        </row>
        <row r="50">
          <cell r="K50">
            <v>0</v>
          </cell>
        </row>
        <row r="51">
          <cell r="E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E52">
            <v>2855832.9470000002</v>
          </cell>
          <cell r="H52">
            <v>0</v>
          </cell>
          <cell r="I52">
            <v>0</v>
          </cell>
          <cell r="J52">
            <v>2855832.9470000002</v>
          </cell>
          <cell r="K52">
            <v>0</v>
          </cell>
        </row>
        <row r="53">
          <cell r="E53">
            <v>390853</v>
          </cell>
          <cell r="H53">
            <v>0</v>
          </cell>
          <cell r="I53">
            <v>0</v>
          </cell>
          <cell r="J53">
            <v>390853</v>
          </cell>
        </row>
        <row r="54">
          <cell r="E54">
            <v>154013.94699999999</v>
          </cell>
          <cell r="H54">
            <v>0</v>
          </cell>
          <cell r="I54">
            <v>0</v>
          </cell>
          <cell r="J54">
            <v>154013.94699999999</v>
          </cell>
        </row>
        <row r="55">
          <cell r="E55">
            <v>2310966</v>
          </cell>
          <cell r="H55">
            <v>0</v>
          </cell>
          <cell r="I55">
            <v>0</v>
          </cell>
          <cell r="J55">
            <v>2310966</v>
          </cell>
          <cell r="K55">
            <v>0</v>
          </cell>
        </row>
        <row r="57">
          <cell r="E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893114.67500000005</v>
          </cell>
          <cell r="H58">
            <v>0</v>
          </cell>
          <cell r="I58">
            <v>0</v>
          </cell>
          <cell r="J58">
            <v>512469.74300000002</v>
          </cell>
          <cell r="K58">
            <v>380644.93199999997</v>
          </cell>
        </row>
        <row r="59">
          <cell r="E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94605758.053000003</v>
          </cell>
        </row>
        <row r="61">
          <cell r="E61">
            <v>97.069786243280191</v>
          </cell>
        </row>
        <row r="62">
          <cell r="E62">
            <v>94605758.053000003</v>
          </cell>
        </row>
        <row r="63">
          <cell r="E63">
            <v>97.069786243280191</v>
          </cell>
        </row>
        <row r="64">
          <cell r="E64">
            <v>-893114.67500000005</v>
          </cell>
        </row>
        <row r="65">
          <cell r="E65">
            <v>893114.67500000005</v>
          </cell>
        </row>
      </sheetData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Система"/>
      <sheetName val="Сис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ЮЗ"/>
      <sheetName val="В"/>
      <sheetName val="СВ"/>
      <sheetName val="НМ+"/>
      <sheetName val="ЮГ"/>
      <sheetName val="ВТО"/>
      <sheetName val="С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I15">
            <v>769911</v>
          </cell>
        </row>
      </sheetData>
      <sheetData sheetId="9" refreshError="1"/>
      <sheetData sheetId="10">
        <row r="13">
          <cell r="I13">
            <v>280621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102762.204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2">
          <cell r="I22">
            <v>2098184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">
          <cell r="A7" t="str">
            <v>за сентябрь 2025 г.</v>
          </cell>
        </row>
      </sheetData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Баланс МСК с разногласиями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0">
          <cell r="I40">
            <v>101661.84149999999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2161938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7">
          <cell r="A7" t="str">
            <v>за январь 2025 г.</v>
          </cell>
        </row>
      </sheetData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8">
          <cell r="I48">
            <v>140294.43049999999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1976040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февраль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11+ "/>
      <sheetName val="ТЭЦ-11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9">
          <cell r="I49">
            <v>147793.90987999999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2117355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февраль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9">
          <cell r="I49">
            <v>89490.446800000005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2060008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апрель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8">
          <cell r="I48">
            <v>66833.011199999994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2184209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май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М.свет"/>
      <sheetName val="М+"/>
      <sheetName val="ОЭК"/>
      <sheetName val="ОЭК ИА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74394.519</v>
          </cell>
        </row>
      </sheetData>
      <sheetData sheetId="27" refreshError="1"/>
      <sheetData sheetId="28" refreshError="1"/>
      <sheetData sheetId="29" refreshError="1"/>
      <sheetData sheetId="30">
        <row r="22">
          <cell r="I22">
            <v>2096987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июнь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М.свет"/>
      <sheetName val="М+"/>
      <sheetName val="ОЭК"/>
      <sheetName val="ОЭК ИА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61151.006999999998</v>
          </cell>
        </row>
      </sheetData>
      <sheetData sheetId="27" refreshError="1"/>
      <sheetData sheetId="28" refreshError="1"/>
      <sheetData sheetId="29" refreshError="1"/>
      <sheetData sheetId="30">
        <row r="22">
          <cell r="I22">
            <v>2430299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июль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I15">
            <v>761507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2">
          <cell r="I52">
            <v>69268.964000000007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2192798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август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5670-F078-45AB-8A4D-89FF5022C726}">
  <sheetPr>
    <tabColor rgb="FF00B050"/>
  </sheetPr>
  <dimension ref="A2:T127"/>
  <sheetViews>
    <sheetView topLeftCell="A52" workbookViewId="0">
      <selection activeCell="G60" sqref="G60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  <col min="12" max="12" width="14" style="1" customWidth="1" outlineLevel="1"/>
    <col min="13" max="14" width="14.7109375" customWidth="1"/>
    <col min="15" max="15" width="11.28515625" customWidth="1"/>
    <col min="16" max="16" width="14.85546875" style="1" customWidth="1"/>
    <col min="17" max="18" width="5.5703125" style="1" customWidth="1"/>
    <col min="19" max="19" width="15.28515625" style="1" customWidth="1"/>
    <col min="20" max="20" width="14.28515625" style="1" customWidth="1"/>
  </cols>
  <sheetData>
    <row r="2" spans="1:20" x14ac:dyDescent="0.25">
      <c r="A2"/>
      <c r="B2"/>
      <c r="C2"/>
      <c r="D2" s="4"/>
      <c r="E2"/>
      <c r="F2"/>
      <c r="G2"/>
      <c r="H2" s="418" t="s">
        <v>0</v>
      </c>
      <c r="I2" s="418"/>
      <c r="J2" s="418"/>
      <c r="M2" s="79"/>
    </row>
    <row r="3" spans="1:20" ht="20.25" customHeight="1" x14ac:dyDescent="0.35">
      <c r="A3"/>
      <c r="B3"/>
      <c r="C3"/>
      <c r="D3"/>
      <c r="E3"/>
      <c r="F3"/>
      <c r="G3"/>
      <c r="H3" s="355" t="s">
        <v>1</v>
      </c>
      <c r="I3" s="355"/>
      <c r="J3" s="355"/>
      <c r="K3" s="5"/>
      <c r="L3" s="5"/>
      <c r="M3" s="80"/>
    </row>
    <row r="4" spans="1:20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81"/>
      <c r="M4" s="82"/>
    </row>
    <row r="5" spans="1:20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81"/>
      <c r="M5" s="82"/>
    </row>
    <row r="6" spans="1:20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7"/>
      <c r="M6" s="6"/>
    </row>
    <row r="7" spans="1:20" ht="15.75" customHeight="1" x14ac:dyDescent="0.25">
      <c r="A7" s="420" t="str">
        <f>'[1]Баланс для проверки'!A7:K7</f>
        <v>за декабрь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7"/>
      <c r="M7" s="83"/>
    </row>
    <row r="8" spans="1:20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3"/>
    </row>
    <row r="9" spans="1:20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  <c r="L9" s="84"/>
      <c r="M9" s="85"/>
    </row>
    <row r="10" spans="1:20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  <c r="L10" s="87"/>
      <c r="M10" s="87"/>
    </row>
    <row r="11" spans="1:20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  <c r="L11"/>
    </row>
    <row r="12" spans="1:20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1009158778</v>
      </c>
      <c r="F12" s="91"/>
      <c r="G12" s="91">
        <f>ROUND(G13+G18+G21+G26,0)</f>
        <v>1009158778</v>
      </c>
      <c r="H12" s="91">
        <f>H18+H21+H26+H13</f>
        <v>254990491</v>
      </c>
      <c r="I12" s="91"/>
      <c r="J12" s="91">
        <f>J13+J21+J26</f>
        <v>754168287</v>
      </c>
      <c r="K12" s="91"/>
      <c r="L12" s="16"/>
      <c r="M12" s="92"/>
      <c r="P12" s="2">
        <f>E12-'[1]Баланс для проверки'!E12</f>
        <v>911697187</v>
      </c>
      <c r="Q12" s="2">
        <f>H12-'[1]Баланс для проверки'!H12</f>
        <v>229396451</v>
      </c>
      <c r="R12" s="2">
        <f>I12-'[1]Баланс для проверки'!I12</f>
        <v>0</v>
      </c>
      <c r="S12" s="2">
        <f>J12-'[1]Баланс для проверки'!J12</f>
        <v>682300736</v>
      </c>
      <c r="T12" s="2">
        <f>K12-'[1]Баланс для проверки'!K12</f>
        <v>0</v>
      </c>
    </row>
    <row r="13" spans="1:20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600295909</v>
      </c>
      <c r="F13" s="95"/>
      <c r="G13" s="95">
        <f>ROUND(G14+G15+G16+G17,0)</f>
        <v>600295909</v>
      </c>
      <c r="H13" s="95">
        <f>H16</f>
        <v>101883911</v>
      </c>
      <c r="I13" s="95">
        <v>0</v>
      </c>
      <c r="J13" s="95">
        <f>ROUND(J14+J15+J16+J17,0)</f>
        <v>498411998</v>
      </c>
      <c r="K13" s="95"/>
      <c r="L13"/>
      <c r="P13" s="2">
        <f>E13-'[1]Баланс для проверки'!E13</f>
        <v>541338377</v>
      </c>
      <c r="Q13" s="2">
        <f>H13-'[1]Баланс для проверки'!H13</f>
        <v>91792100</v>
      </c>
      <c r="R13" s="2">
        <f>I13-'[1]Баланс для проверки'!I13</f>
        <v>0</v>
      </c>
      <c r="S13" s="2">
        <f>J13-'[1]Баланс для проверки'!J13</f>
        <v>449546277</v>
      </c>
      <c r="T13" s="2">
        <f>K13-'[1]Баланс для проверки'!K13</f>
        <v>0</v>
      </c>
    </row>
    <row r="14" spans="1:20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350386751</v>
      </c>
      <c r="F14" s="50"/>
      <c r="G14" s="50">
        <f>H14+I14+J14+K14</f>
        <v>350386751</v>
      </c>
      <c r="H14" s="357"/>
      <c r="I14" s="357"/>
      <c r="J14" s="357">
        <f>'1 полугодие'!J14+'2 полугодие'!J14</f>
        <v>350386751</v>
      </c>
      <c r="K14" s="357"/>
      <c r="L14"/>
      <c r="M14" s="3"/>
      <c r="P14" s="2">
        <f>E14-'[1]Баланс для проверки'!E14</f>
        <v>317344780</v>
      </c>
      <c r="Q14" s="2">
        <f>H14-'[1]Баланс для проверки'!H14</f>
        <v>0</v>
      </c>
      <c r="R14" s="2">
        <f>I14-'[1]Баланс для проверки'!I14</f>
        <v>0</v>
      </c>
      <c r="S14" s="2">
        <f>J14-'[1]Баланс для проверки'!J14</f>
        <v>317344780</v>
      </c>
      <c r="T14" s="2">
        <f>K14-'[1]Баланс для проверки'!K14</f>
        <v>0</v>
      </c>
    </row>
    <row r="15" spans="1:20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148025247</v>
      </c>
      <c r="F15" s="50"/>
      <c r="G15" s="50">
        <f>H15+I15+J15+K15</f>
        <v>148025247</v>
      </c>
      <c r="H15" s="357"/>
      <c r="I15" s="357"/>
      <c r="J15" s="357">
        <f>'1 полугодие'!J15+'2 полугодие'!J15</f>
        <v>148025247</v>
      </c>
      <c r="K15" s="357"/>
      <c r="L15"/>
      <c r="P15" s="2">
        <f>E15-'[1]Баланс для проверки'!E15</f>
        <v>132201497</v>
      </c>
      <c r="Q15" s="2">
        <f>H15-'[1]Баланс для проверки'!H15</f>
        <v>0</v>
      </c>
      <c r="R15" s="2">
        <f>I15-'[1]Баланс для проверки'!I15</f>
        <v>0</v>
      </c>
      <c r="S15" s="2">
        <f>J15-'[1]Баланс для проверки'!J15</f>
        <v>132201497</v>
      </c>
      <c r="T15" s="2">
        <f>K15-'[1]Баланс для проверки'!K15</f>
        <v>0</v>
      </c>
    </row>
    <row r="16" spans="1:20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101883911</v>
      </c>
      <c r="F16" s="50"/>
      <c r="G16" s="50">
        <f>H16</f>
        <v>101883911</v>
      </c>
      <c r="H16" s="357">
        <f>'1 полугодие'!H16+'2 полугодие'!H16</f>
        <v>101883911</v>
      </c>
      <c r="I16" s="357"/>
      <c r="J16" s="357"/>
      <c r="K16" s="357"/>
      <c r="L16" s="3"/>
      <c r="P16" s="2">
        <f>E16-'[1]Баланс для проверки'!E16</f>
        <v>91792100</v>
      </c>
      <c r="Q16" s="2">
        <f>H16-'[1]Баланс для проверки'!H16</f>
        <v>91792100</v>
      </c>
      <c r="R16" s="2">
        <f>I16-'[1]Баланс для проверки'!I16</f>
        <v>0</v>
      </c>
      <c r="S16" s="2">
        <f>J16-'[1]Баланс для проверки'!J16</f>
        <v>0</v>
      </c>
      <c r="T16" s="2">
        <f>K16-'[1]Баланс для проверки'!K16</f>
        <v>0</v>
      </c>
    </row>
    <row r="17" spans="1:20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357">
        <f>'1 полугодие'!H17+'2 полугодие'!H17</f>
        <v>0</v>
      </c>
      <c r="I17" s="357"/>
      <c r="J17" s="357"/>
      <c r="K17" s="357"/>
      <c r="L17" s="3"/>
      <c r="P17" s="2">
        <f>E17-'[1]Баланс для проверки'!E17</f>
        <v>0</v>
      </c>
      <c r="Q17" s="2">
        <f>H17-'[1]Баланс для проверки'!H17</f>
        <v>0</v>
      </c>
      <c r="R17" s="2">
        <f>I17-'[1]Баланс для проверки'!I17</f>
        <v>0</v>
      </c>
      <c r="S17" s="2">
        <f>J17-'[1]Баланс для проверки'!J17</f>
        <v>0</v>
      </c>
      <c r="T17" s="2">
        <f>K17-'[1]Баланс для проверки'!K17</f>
        <v>0</v>
      </c>
    </row>
    <row r="18" spans="1:20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45169894</v>
      </c>
      <c r="F18" s="95"/>
      <c r="G18" s="95">
        <f>H18</f>
        <v>45169894</v>
      </c>
      <c r="H18" s="95">
        <f>H20</f>
        <v>45169894</v>
      </c>
      <c r="I18" s="95">
        <v>0</v>
      </c>
      <c r="J18" s="95">
        <v>0</v>
      </c>
      <c r="K18" s="95">
        <v>0</v>
      </c>
      <c r="L18"/>
      <c r="P18" s="2">
        <f>E18-'[1]Баланс для проверки'!E18</f>
        <v>40052270</v>
      </c>
      <c r="Q18" s="2">
        <f>H18-'[1]Баланс для проверки'!H18</f>
        <v>40052270</v>
      </c>
      <c r="R18" s="2">
        <f>I18-'[1]Баланс для проверки'!I18</f>
        <v>0</v>
      </c>
      <c r="S18" s="2">
        <f>J18-'[1]Баланс для проверки'!J18</f>
        <v>0</v>
      </c>
      <c r="T18" s="2">
        <f>K18-'[1]Баланс для проверки'!K18</f>
        <v>0</v>
      </c>
    </row>
    <row r="19" spans="1:20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357"/>
      <c r="I19" s="357"/>
      <c r="J19" s="357"/>
      <c r="K19" s="357"/>
      <c r="L19"/>
      <c r="P19" s="2">
        <f>E19-'[1]Баланс для проверки'!E19</f>
        <v>0</v>
      </c>
      <c r="Q19" s="2">
        <f>H19-'[1]Баланс для проверки'!H19</f>
        <v>0</v>
      </c>
      <c r="R19" s="2">
        <f>I19-'[1]Баланс для проверки'!I19</f>
        <v>0</v>
      </c>
      <c r="S19" s="2">
        <f>J19-'[1]Баланс для проверки'!J19</f>
        <v>0</v>
      </c>
      <c r="T19" s="2">
        <f>K19-'[1]Баланс для проверки'!K19</f>
        <v>0</v>
      </c>
    </row>
    <row r="20" spans="1:20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45169894</v>
      </c>
      <c r="F20" s="50"/>
      <c r="G20" s="50">
        <f>H20+I20+J20+K20</f>
        <v>45169894</v>
      </c>
      <c r="H20" s="357">
        <f>'1 полугодие'!H20+'2 полугодие'!H20</f>
        <v>45169894</v>
      </c>
      <c r="I20" s="357"/>
      <c r="J20" s="357"/>
      <c r="K20" s="357"/>
      <c r="L20"/>
      <c r="P20" s="2">
        <f>E20-'[1]Баланс для проверки'!E20</f>
        <v>40052270</v>
      </c>
      <c r="Q20" s="2">
        <f>H20-'[1]Баланс для проверки'!H20</f>
        <v>40052270</v>
      </c>
      <c r="R20" s="2">
        <f>I20-'[1]Баланс для проверки'!I20</f>
        <v>0</v>
      </c>
      <c r="S20" s="2">
        <f>J20-'[1]Баланс для проверки'!J20</f>
        <v>0</v>
      </c>
      <c r="T20" s="2">
        <f>K20-'[1]Баланс для проверки'!K20</f>
        <v>0</v>
      </c>
    </row>
    <row r="21" spans="1:20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38473430</v>
      </c>
      <c r="F21" s="95"/>
      <c r="G21" s="95">
        <f>J21+H21</f>
        <v>38473430</v>
      </c>
      <c r="H21" s="95">
        <f>H24+H25</f>
        <v>13386648</v>
      </c>
      <c r="I21" s="95">
        <v>0</v>
      </c>
      <c r="J21" s="95">
        <f>J22+J23+J24+J25</f>
        <v>25086782</v>
      </c>
      <c r="K21" s="95">
        <v>0</v>
      </c>
      <c r="L21" s="3"/>
      <c r="P21" s="2">
        <f>E21-'[1]Баланс для проверки'!E21</f>
        <v>34765536</v>
      </c>
      <c r="Q21" s="2">
        <f>H21-'[1]Баланс для проверки'!H21</f>
        <v>12068529</v>
      </c>
      <c r="R21" s="2">
        <f>I21-'[1]Баланс для проверки'!I21</f>
        <v>0</v>
      </c>
      <c r="S21" s="2">
        <f>J21-'[1]Баланс для проверки'!J21</f>
        <v>22697007</v>
      </c>
      <c r="T21" s="2">
        <f>K21-'[1]Баланс для проверки'!K21</f>
        <v>0</v>
      </c>
    </row>
    <row r="22" spans="1:20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6111635</v>
      </c>
      <c r="F22" s="50"/>
      <c r="G22" s="50">
        <f>H22+I22+J22+K22</f>
        <v>6111635</v>
      </c>
      <c r="H22" s="357"/>
      <c r="I22" s="357"/>
      <c r="J22" s="357">
        <f>'1 полугодие'!J22+'2 полугодие'!J22</f>
        <v>6111635</v>
      </c>
      <c r="K22" s="357"/>
      <c r="L22" s="3"/>
      <c r="P22" s="2">
        <f>E22-'[1]Баланс для проверки'!E22</f>
        <v>5552579</v>
      </c>
      <c r="Q22" s="2">
        <f>H22-'[1]Баланс для проверки'!H22</f>
        <v>0</v>
      </c>
      <c r="R22" s="2">
        <f>I22-'[1]Баланс для проверки'!I22</f>
        <v>0</v>
      </c>
      <c r="S22" s="2">
        <f>J22-'[1]Баланс для проверки'!J22</f>
        <v>5552579</v>
      </c>
      <c r="T22" s="2">
        <f>K22-'[1]Баланс для проверки'!K22</f>
        <v>0</v>
      </c>
    </row>
    <row r="23" spans="1:20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12966718</v>
      </c>
      <c r="F23" s="99"/>
      <c r="G23" s="99">
        <f>J23</f>
        <v>12966718</v>
      </c>
      <c r="H23" s="358"/>
      <c r="I23" s="358"/>
      <c r="J23" s="358">
        <f>'1 полугодие'!J23+'2 полугодие'!J23</f>
        <v>12966718</v>
      </c>
      <c r="K23" s="357"/>
      <c r="L23" s="3"/>
      <c r="P23" s="2">
        <f>E23-'[1]Баланс для проверки'!E23</f>
        <v>11730946</v>
      </c>
      <c r="Q23" s="2">
        <f>H23-'[1]Баланс для проверки'!H23</f>
        <v>0</v>
      </c>
      <c r="R23" s="2">
        <f>I23-'[1]Баланс для проверки'!I23</f>
        <v>0</v>
      </c>
      <c r="S23" s="2">
        <f>J23-'[1]Баланс для проверки'!J23</f>
        <v>11730946</v>
      </c>
      <c r="T23" s="2">
        <f>K23-'[1]Баланс для проверки'!K23</f>
        <v>0</v>
      </c>
    </row>
    <row r="24" spans="1:20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13386648</v>
      </c>
      <c r="F24" s="99"/>
      <c r="G24" s="99">
        <f>H24</f>
        <v>13386648</v>
      </c>
      <c r="H24" s="358">
        <f>'1 полугодие'!H24+'2 полугодие'!H24</f>
        <v>13386648</v>
      </c>
      <c r="I24" s="357"/>
      <c r="J24" s="357"/>
      <c r="K24" s="357"/>
      <c r="L24"/>
      <c r="P24" s="2">
        <f>E24-'[1]Баланс для проверки'!E24</f>
        <v>12068529</v>
      </c>
      <c r="Q24" s="2">
        <f>H24-'[1]Баланс для проверки'!H24</f>
        <v>12068529</v>
      </c>
      <c r="R24" s="2">
        <f>I24-'[1]Баланс для проверки'!I24</f>
        <v>0</v>
      </c>
      <c r="S24" s="2">
        <f>J24-'[1]Баланс для проверки'!J24</f>
        <v>0</v>
      </c>
      <c r="T24" s="2">
        <f>K24-'[1]Баланс для проверки'!K24</f>
        <v>0</v>
      </c>
    </row>
    <row r="25" spans="1:20" ht="33.75" customHeight="1" x14ac:dyDescent="0.25">
      <c r="A25" s="275" t="s">
        <v>177</v>
      </c>
      <c r="B25" s="413" t="s">
        <v>166</v>
      </c>
      <c r="C25" s="413"/>
      <c r="D25" s="276"/>
      <c r="E25" s="99">
        <f t="shared" si="1"/>
        <v>6008429</v>
      </c>
      <c r="F25" s="99"/>
      <c r="G25" s="99">
        <f>J25</f>
        <v>6008429</v>
      </c>
      <c r="H25" s="358"/>
      <c r="I25" s="357"/>
      <c r="J25" s="357">
        <f>'1 полугодие'!J25+'2 полугодие'!J25</f>
        <v>6008429</v>
      </c>
      <c r="K25" s="357"/>
      <c r="L25"/>
      <c r="P25" s="2"/>
      <c r="Q25" s="2"/>
      <c r="R25" s="2"/>
      <c r="S25" s="2"/>
      <c r="T25" s="2"/>
    </row>
    <row r="26" spans="1:20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325219545</v>
      </c>
      <c r="F26" s="95"/>
      <c r="G26" s="95">
        <f>H26+I26+J26+K26</f>
        <v>325219545</v>
      </c>
      <c r="H26" s="95">
        <f>H27</f>
        <v>94550038</v>
      </c>
      <c r="I26" s="95">
        <v>0</v>
      </c>
      <c r="J26" s="95">
        <f>J27+J29+J30+J28+J31</f>
        <v>230669507</v>
      </c>
      <c r="K26" s="95">
        <v>0</v>
      </c>
      <c r="L26"/>
      <c r="P26" s="2">
        <f>E26-'[1]Баланс для проверки'!E26</f>
        <v>295541004</v>
      </c>
      <c r="Q26" s="2">
        <f>H26-'[1]Баланс для проверки'!H26</f>
        <v>85483552</v>
      </c>
      <c r="R26" s="2">
        <f>I26-'[1]Баланс для проверки'!I26</f>
        <v>0</v>
      </c>
      <c r="S26" s="2">
        <f>J26-'[1]Баланс для проверки'!J26</f>
        <v>210057452</v>
      </c>
      <c r="T26" s="2">
        <f>K26-'[1]Баланс для проверки'!K26</f>
        <v>0</v>
      </c>
    </row>
    <row r="27" spans="1:20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212947631</v>
      </c>
      <c r="F27" s="50"/>
      <c r="G27" s="50">
        <f>H27+I27+J27+K27</f>
        <v>212947631</v>
      </c>
      <c r="H27" s="357">
        <f>'1 полугодие'!H27+'2 полугодие'!H27</f>
        <v>94550038</v>
      </c>
      <c r="I27" s="357"/>
      <c r="J27" s="357">
        <f>'1 полугодие'!J27+'2 полугодие'!J27</f>
        <v>118397593</v>
      </c>
      <c r="K27" s="357"/>
      <c r="L27"/>
      <c r="P27" s="2">
        <f>E27-'[1]Баланс для проверки'!E27</f>
        <v>193569616</v>
      </c>
      <c r="Q27" s="2">
        <f>H27-'[1]Баланс для проверки'!H27</f>
        <v>85483552</v>
      </c>
      <c r="R27" s="2">
        <f>I27-'[1]Баланс для проверки'!I27</f>
        <v>0</v>
      </c>
      <c r="S27" s="2">
        <f>J27-'[1]Баланс для проверки'!J27</f>
        <v>108086064</v>
      </c>
      <c r="T27" s="2">
        <f>K27-'[1]Баланс для проверки'!K27</f>
        <v>0</v>
      </c>
    </row>
    <row r="28" spans="1:20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2065816</v>
      </c>
      <c r="F28" s="50"/>
      <c r="G28" s="50">
        <f>J28</f>
        <v>2065816</v>
      </c>
      <c r="H28" s="357"/>
      <c r="I28" s="357"/>
      <c r="J28" s="357">
        <f>'1 полугодие'!J28+'2 полугодие'!J28</f>
        <v>2065816</v>
      </c>
      <c r="K28" s="357"/>
      <c r="L28"/>
      <c r="P28" s="2">
        <f>E28-'[1]Баланс для проверки'!E28</f>
        <v>1870512</v>
      </c>
      <c r="Q28" s="2">
        <f>H28-'[1]Баланс для проверки'!H28</f>
        <v>0</v>
      </c>
      <c r="R28" s="2">
        <f>I28-'[1]Баланс для проверки'!I28</f>
        <v>0</v>
      </c>
      <c r="S28" s="2">
        <f>J28-'[1]Баланс для проверки'!J28</f>
        <v>1870512</v>
      </c>
      <c r="T28" s="2">
        <f>K28-'[1]Баланс для проверки'!K28</f>
        <v>0</v>
      </c>
    </row>
    <row r="29" spans="1:20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8471794</v>
      </c>
      <c r="F29" s="50"/>
      <c r="G29" s="50">
        <f>H29+I29+J29+K29</f>
        <v>8471794</v>
      </c>
      <c r="H29" s="357"/>
      <c r="I29" s="357"/>
      <c r="J29" s="357">
        <f>'1 полугодие'!J29+'2 полугодие'!J29</f>
        <v>8471794</v>
      </c>
      <c r="K29" s="357"/>
      <c r="L29"/>
      <c r="P29" s="2">
        <f>E29-'[1]Баланс для проверки'!E29</f>
        <v>7727359</v>
      </c>
      <c r="Q29" s="2">
        <f>H29-'[1]Баланс для проверки'!H29</f>
        <v>0</v>
      </c>
      <c r="R29" s="2">
        <f>I29-'[1]Баланс для проверки'!I29</f>
        <v>0</v>
      </c>
      <c r="S29" s="2">
        <f>J29-'[1]Баланс для проверки'!J29</f>
        <v>7727359</v>
      </c>
      <c r="T29" s="2">
        <f>K29-'[1]Баланс для проверки'!K29</f>
        <v>0</v>
      </c>
    </row>
    <row r="30" spans="1:20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89546917</v>
      </c>
      <c r="F30" s="50"/>
      <c r="G30" s="50">
        <f>H30+I30+J30+K30</f>
        <v>89546917</v>
      </c>
      <c r="H30" s="357"/>
      <c r="I30" s="357"/>
      <c r="J30" s="357">
        <f>'1 полугодие'!J30+'2 полугодие'!J30</f>
        <v>89546917</v>
      </c>
      <c r="K30" s="357"/>
      <c r="L30"/>
      <c r="P30" s="2">
        <f>E30-'[1]Баланс для проверки'!E30</f>
        <v>81359794</v>
      </c>
      <c r="Q30" s="2">
        <f>H30-'[1]Баланс для проверки'!H30</f>
        <v>0</v>
      </c>
      <c r="R30" s="2">
        <f>I30-'[1]Баланс для проверки'!I30</f>
        <v>0</v>
      </c>
      <c r="S30" s="2">
        <f>J30-'[1]Баланс для проверки'!J30</f>
        <v>81359794</v>
      </c>
      <c r="T30" s="2">
        <f>K30-'[1]Баланс для проверки'!K30</f>
        <v>0</v>
      </c>
    </row>
    <row r="31" spans="1:20" ht="33.75" customHeight="1" x14ac:dyDescent="0.3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12187387</v>
      </c>
      <c r="F31" s="50"/>
      <c r="G31" s="50">
        <f>H31+I31+J31+K31</f>
        <v>12187387</v>
      </c>
      <c r="H31" s="357"/>
      <c r="I31" s="357"/>
      <c r="J31" s="357">
        <f>'1 полугодие'!J31+'2 полугодие'!J31</f>
        <v>12187387</v>
      </c>
      <c r="K31" s="357"/>
      <c r="L31" s="100"/>
      <c r="M31" s="100"/>
      <c r="P31" s="2">
        <f>E31-'[1]Баланс для проверки'!E31</f>
        <v>11013723</v>
      </c>
      <c r="Q31" s="2">
        <f>H31-'[1]Баланс для проверки'!H31</f>
        <v>0</v>
      </c>
      <c r="R31" s="2">
        <f>I31-'[1]Баланс для проверки'!I31</f>
        <v>0</v>
      </c>
      <c r="S31" s="2">
        <f>J31-'[1]Баланс для проверки'!J31</f>
        <v>11013723</v>
      </c>
      <c r="T31" s="2">
        <f>K31-'[1]Баланс для проверки'!K31</f>
        <v>0</v>
      </c>
    </row>
    <row r="32" spans="1:20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990581169.38156176</v>
      </c>
      <c r="F32" s="333"/>
      <c r="G32" s="332">
        <f>J32+K32+H32+I32</f>
        <v>990581169.38156176</v>
      </c>
      <c r="H32" s="332">
        <f>H33+H52+H59</f>
        <v>0</v>
      </c>
      <c r="I32" s="332">
        <f>I33+I52+I59</f>
        <v>0</v>
      </c>
      <c r="J32" s="332">
        <f>J33+J52+J59</f>
        <v>385275945.51687998</v>
      </c>
      <c r="K32" s="332">
        <f>K33+K52+K59</f>
        <v>605305223.86468184</v>
      </c>
      <c r="L32" s="16"/>
      <c r="M32" s="92"/>
      <c r="P32" s="2">
        <f>E32-'[1]Баланс для проверки'!E32</f>
        <v>987725336.43456173</v>
      </c>
      <c r="Q32" s="2">
        <f>H32-'[1]Баланс для проверки'!H32</f>
        <v>0</v>
      </c>
      <c r="R32" s="2">
        <f>I32-'[1]Баланс для проверки'!I32</f>
        <v>0</v>
      </c>
      <c r="S32" s="2">
        <f>J32-'[1]Баланс для проверки'!J32</f>
        <v>382420112.56987995</v>
      </c>
      <c r="T32" s="2">
        <f>K32-'[1]Баланс для проверки'!K32</f>
        <v>605305223.86468184</v>
      </c>
    </row>
    <row r="33" spans="1:20" ht="33.75" customHeight="1" thickBot="1" x14ac:dyDescent="0.3">
      <c r="A33" s="317" t="s">
        <v>57</v>
      </c>
      <c r="B33" s="409" t="s">
        <v>146</v>
      </c>
      <c r="C33" s="409"/>
      <c r="D33" s="318" t="s">
        <v>17</v>
      </c>
      <c r="E33" s="277">
        <f>G33</f>
        <v>954319960.46268189</v>
      </c>
      <c r="F33" s="277"/>
      <c r="G33" s="277">
        <f>SUM(H33:K33)</f>
        <v>954319960.46268189</v>
      </c>
      <c r="H33" s="277">
        <f>H34+H49</f>
        <v>0</v>
      </c>
      <c r="I33" s="277">
        <f>I34+I49</f>
        <v>0</v>
      </c>
      <c r="J33" s="277">
        <f>J34+J49</f>
        <v>353198863.796</v>
      </c>
      <c r="K33" s="277">
        <f>K34+K49</f>
        <v>601121096.66668189</v>
      </c>
      <c r="L33" s="92"/>
      <c r="M33" s="92"/>
      <c r="P33" s="2">
        <f>E33-'[1]Баланс для проверки'!E33+J59+K59</f>
        <v>959567489.22268188</v>
      </c>
      <c r="Q33" s="2">
        <f>H33-'[1]Баланс для проверки'!H33</f>
        <v>0</v>
      </c>
      <c r="R33" s="2">
        <f>I33-'[1]Баланс для проверки'!I33</f>
        <v>0</v>
      </c>
      <c r="S33" s="2">
        <f>J33-'[1]Баланс для проверки'!J33+J59</f>
        <v>354262265.35799998</v>
      </c>
      <c r="T33" s="2">
        <f>K33-'[1]Баланс для проверки'!K33+K59</f>
        <v>605305223.86468184</v>
      </c>
    </row>
    <row r="34" spans="1:20" ht="48" customHeight="1" thickBot="1" x14ac:dyDescent="0.3">
      <c r="A34" s="317" t="s">
        <v>59</v>
      </c>
      <c r="B34" s="409" t="s">
        <v>60</v>
      </c>
      <c r="C34" s="409"/>
      <c r="D34" s="276" t="s">
        <v>17</v>
      </c>
      <c r="E34" s="277">
        <f>G34</f>
        <v>826757626.34499991</v>
      </c>
      <c r="F34" s="277"/>
      <c r="G34" s="277">
        <f>SUM(H34:K34)</f>
        <v>826757626.34499991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227788013.57399997</v>
      </c>
      <c r="K34" s="277">
        <f>SUM(K35:K48)</f>
        <v>598969612.77099991</v>
      </c>
      <c r="L34" s="155" t="s">
        <v>61</v>
      </c>
      <c r="M34" s="155" t="s">
        <v>62</v>
      </c>
      <c r="N34" s="156" t="s">
        <v>63</v>
      </c>
      <c r="O34" s="3"/>
      <c r="P34" s="2">
        <f>E34-'[1]Баланс для проверки'!E34+J59+K59</f>
        <v>832005155.1049999</v>
      </c>
      <c r="Q34" s="2">
        <f>H34-'[1]Баланс для проверки'!H34</f>
        <v>0</v>
      </c>
      <c r="R34" s="2">
        <f>I34-'[1]Баланс для проверки'!I34</f>
        <v>0</v>
      </c>
      <c r="S34" s="2">
        <f>J34-'[1]Баланс для проверки'!J34+J59</f>
        <v>228851415.13599998</v>
      </c>
      <c r="T34" s="2">
        <f>K34-'[1]Баланс для проверки'!K34+K59</f>
        <v>603153739.96899986</v>
      </c>
    </row>
    <row r="35" spans="1:20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26826182.358999997</v>
      </c>
      <c r="F35" s="277"/>
      <c r="G35" s="277">
        <f>SUM(H35:K35)</f>
        <v>26826182.358999997</v>
      </c>
      <c r="H35" s="359"/>
      <c r="I35" s="359"/>
      <c r="J35" s="359">
        <f>'1 полугодие'!J35+'2 полугодие'!J35</f>
        <v>19634730.222999997</v>
      </c>
      <c r="K35" s="359">
        <f>'1 полугодие'!K35+'2 полугодие'!K35</f>
        <v>7191452.1359999999</v>
      </c>
      <c r="L35" s="350"/>
      <c r="M35" s="351"/>
      <c r="N35" s="352">
        <v>265124</v>
      </c>
      <c r="P35" s="2">
        <f>E35-'[1]Баланс для проверки'!E35</f>
        <v>26826182.358999997</v>
      </c>
      <c r="Q35" s="2">
        <f>H35-'[1]Баланс для проверки'!H35</f>
        <v>0</v>
      </c>
      <c r="R35" s="2">
        <f>I35-'[1]Баланс для проверки'!I35</f>
        <v>0</v>
      </c>
      <c r="S35" s="2">
        <f>J35-'[1]Баланс для проверки'!J35</f>
        <v>19634730.222999997</v>
      </c>
      <c r="T35" s="2">
        <f>K35-'[1]Баланс для проверки'!K35</f>
        <v>7191452.1359999999</v>
      </c>
    </row>
    <row r="36" spans="1:20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126404269.75400001</v>
      </c>
      <c r="F36" s="277"/>
      <c r="G36" s="277">
        <f>SUM(H36:K36)</f>
        <v>126404269.75400001</v>
      </c>
      <c r="H36" s="359"/>
      <c r="I36" s="359"/>
      <c r="J36" s="359">
        <f>'1 полугодие'!J36+'2 полугодие'!J36</f>
        <v>49134784.155000001</v>
      </c>
      <c r="K36" s="359">
        <f>'1 полугодие'!K36+'2 полугодие'!K36</f>
        <v>77269485.599000007</v>
      </c>
      <c r="L36" s="353">
        <v>3797</v>
      </c>
      <c r="M36" s="345">
        <v>20167.54</v>
      </c>
      <c r="N36" s="354">
        <v>2032278</v>
      </c>
      <c r="O36" s="3"/>
      <c r="P36" s="2">
        <f>E36-'[1]Баланс для проверки'!E36+L36+M36</f>
        <v>126428234.29400001</v>
      </c>
      <c r="Q36" s="2">
        <f>H36-'[1]Баланс для проверки'!H36</f>
        <v>0</v>
      </c>
      <c r="R36" s="2">
        <f>I36-'[1]Баланс для проверки'!I36</f>
        <v>0</v>
      </c>
      <c r="S36" s="2">
        <f>J36-'[1]Баланс для проверки'!J36+L36</f>
        <v>49138581.155000001</v>
      </c>
      <c r="T36" s="2">
        <f>K36-'[1]Баланс для проверки'!K36+M36</f>
        <v>77289653.139000013</v>
      </c>
    </row>
    <row r="37" spans="1:20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48332399.832000002</v>
      </c>
      <c r="F37" s="277"/>
      <c r="G37" s="277">
        <f t="shared" ref="G37:G49" si="3">SUM(H37:K37)</f>
        <v>48332399.832000002</v>
      </c>
      <c r="H37" s="359"/>
      <c r="I37" s="359"/>
      <c r="J37" s="359">
        <f>'1 полугодие'!J37+'2 полугодие'!J37</f>
        <v>14428782.526000001</v>
      </c>
      <c r="K37" s="359">
        <f>'1 полугодие'!K37+'2 полугодие'!K37</f>
        <v>33903617.306000002</v>
      </c>
      <c r="L37" s="353"/>
      <c r="M37" s="356">
        <v>857.08</v>
      </c>
      <c r="N37" s="354">
        <v>95785</v>
      </c>
      <c r="P37" s="2">
        <f>E37-'[1]Баланс для проверки'!E37+L37+M37</f>
        <v>48333256.912</v>
      </c>
      <c r="Q37" s="2">
        <f>H37-'[1]Баланс для проверки'!H37</f>
        <v>0</v>
      </c>
      <c r="R37" s="2">
        <f>I37-'[1]Баланс для проверки'!I37</f>
        <v>0</v>
      </c>
      <c r="S37" s="2">
        <f>J37-'[1]Баланс для проверки'!J37+L37</f>
        <v>14428782.526000001</v>
      </c>
      <c r="T37" s="2">
        <f>K37-'[1]Баланс для проверки'!K37+M37</f>
        <v>33904474.386</v>
      </c>
    </row>
    <row r="38" spans="1:20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111188053.785</v>
      </c>
      <c r="F38" s="277"/>
      <c r="G38" s="277">
        <f>SUM(H38:K38)</f>
        <v>111188053.785</v>
      </c>
      <c r="H38" s="359"/>
      <c r="I38" s="359"/>
      <c r="J38" s="359">
        <f>'1 полугодие'!J38+'2 полугодие'!J38</f>
        <v>13613979.416999999</v>
      </c>
      <c r="K38" s="359">
        <f>'1 полугодие'!K38+'2 полугодие'!K38</f>
        <v>97574074.368000001</v>
      </c>
      <c r="L38" s="353">
        <v>415568.4</v>
      </c>
      <c r="M38" s="345">
        <v>110889.084</v>
      </c>
      <c r="N38" s="354">
        <v>359967</v>
      </c>
      <c r="P38" s="2">
        <f>E38-'[1]Баланс для проверки'!E38+M38+L38</f>
        <v>111714511.26900001</v>
      </c>
      <c r="Q38" s="2">
        <f>H38-'[1]Баланс для проверки'!H38</f>
        <v>0</v>
      </c>
      <c r="R38" s="2">
        <f>I38-'[1]Баланс для проверки'!I38</f>
        <v>0</v>
      </c>
      <c r="S38" s="2">
        <f>J38-'[1]Баланс для проверки'!J38+L38</f>
        <v>14029547.817</v>
      </c>
      <c r="T38" s="2">
        <f>K38-'[1]Баланс для проверки'!K38+M38</f>
        <v>97684963.452000007</v>
      </c>
    </row>
    <row r="39" spans="1:20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191658317.64099997</v>
      </c>
      <c r="F39" s="277"/>
      <c r="G39" s="277">
        <f t="shared" si="3"/>
        <v>191658317.64099997</v>
      </c>
      <c r="H39" s="359"/>
      <c r="I39" s="359"/>
      <c r="J39" s="359">
        <f>'1 полугодие'!J39+'2 полугодие'!J39</f>
        <v>22278464.501000002</v>
      </c>
      <c r="K39" s="359">
        <f>'1 полугодие'!K39+'2 полугодие'!K39</f>
        <v>169379853.13999999</v>
      </c>
      <c r="L39" s="353"/>
      <c r="M39" s="345">
        <v>165868.17800000001</v>
      </c>
      <c r="N39" s="354"/>
      <c r="P39" s="2">
        <f>E39-'[1]Баланс для проверки'!E39+M39</f>
        <v>191824185.81899998</v>
      </c>
      <c r="Q39" s="2">
        <f>H39-'[1]Баланс для проверки'!H39</f>
        <v>0</v>
      </c>
      <c r="R39" s="2">
        <f>I39-'[1]Баланс для проверки'!I39</f>
        <v>0</v>
      </c>
      <c r="S39" s="2">
        <f>J39-'[1]Баланс для проверки'!J39+L39</f>
        <v>22278464.501000002</v>
      </c>
      <c r="T39" s="2">
        <f>K39-'[1]Баланс для проверки'!K39+M39</f>
        <v>169545721.31799999</v>
      </c>
    </row>
    <row r="40" spans="1:20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48948170.013999999</v>
      </c>
      <c r="F40" s="277"/>
      <c r="G40" s="277">
        <f t="shared" si="3"/>
        <v>48948170.013999999</v>
      </c>
      <c r="H40" s="360"/>
      <c r="I40" s="360"/>
      <c r="J40" s="360">
        <f>'1 полугодие'!J40+'2 полугодие'!J40</f>
        <v>16900625.026999999</v>
      </c>
      <c r="K40" s="360">
        <f>'1 полугодие'!K40+'2 полугодие'!K40</f>
        <v>32047544.987</v>
      </c>
      <c r="L40" s="353"/>
      <c r="M40" s="345">
        <v>39187</v>
      </c>
      <c r="N40" s="354">
        <v>256066</v>
      </c>
      <c r="P40" s="2">
        <f>E40-'[1]Баланс для проверки'!E40+M40</f>
        <v>48987357.013999999</v>
      </c>
      <c r="Q40" s="2">
        <f>H40-'[1]Баланс для проверки'!H40</f>
        <v>0</v>
      </c>
      <c r="R40" s="2">
        <f>I40-'[1]Баланс для проверки'!I40</f>
        <v>0</v>
      </c>
      <c r="S40" s="2">
        <f>J40-'[1]Баланс для проверки'!J40+L40</f>
        <v>16900625.026999999</v>
      </c>
      <c r="T40" s="2">
        <f>K40-'[1]Баланс для проверки'!K40+M40</f>
        <v>32086731.987</v>
      </c>
    </row>
    <row r="41" spans="1:20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5387538.1200000001</v>
      </c>
      <c r="F41" s="277"/>
      <c r="G41" s="277">
        <f t="shared" si="3"/>
        <v>5387538.1200000001</v>
      </c>
      <c r="H41" s="360"/>
      <c r="I41" s="360"/>
      <c r="J41" s="360">
        <f>'1 полугодие'!J41+'2 полугодие'!J41</f>
        <v>2761396.2</v>
      </c>
      <c r="K41" s="360">
        <f>'1 полугодие'!K41+'2 полугодие'!K41</f>
        <v>2626141.92</v>
      </c>
      <c r="L41" s="353"/>
      <c r="M41" s="353"/>
      <c r="N41" s="354"/>
      <c r="P41" s="2">
        <f>E41-'[1]Баланс для проверки'!E41</f>
        <v>5387538.1200000001</v>
      </c>
      <c r="Q41" s="2">
        <f>H41-'[1]Баланс для проверки'!H41</f>
        <v>0</v>
      </c>
      <c r="R41" s="2">
        <f>I41-'[1]Баланс для проверки'!I41</f>
        <v>0</v>
      </c>
      <c r="S41" s="2">
        <f>J41-'[1]Баланс для проверки'!J41+L41</f>
        <v>2761396.2</v>
      </c>
      <c r="T41" s="2">
        <f>K41-'[1]Баланс для проверки'!K41+M41</f>
        <v>2626141.92</v>
      </c>
    </row>
    <row r="42" spans="1:20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66080452.317000002</v>
      </c>
      <c r="F42" s="277"/>
      <c r="G42" s="277">
        <f t="shared" si="3"/>
        <v>66080452.317000002</v>
      </c>
      <c r="H42" s="360"/>
      <c r="I42" s="360"/>
      <c r="J42" s="360">
        <f>'1 полугодие'!J42+'2 полугодие'!J42</f>
        <v>20739257.620000005</v>
      </c>
      <c r="K42" s="360">
        <f>'1 полугодие'!K42+'2 полугодие'!K42</f>
        <v>45341194.696999997</v>
      </c>
      <c r="L42" s="353"/>
      <c r="M42" s="345">
        <v>1565</v>
      </c>
      <c r="N42" s="354">
        <v>266334</v>
      </c>
      <c r="P42" s="2">
        <f>E42-'[1]Баланс для проверки'!E42+M42</f>
        <v>66082017.317000002</v>
      </c>
      <c r="Q42" s="2">
        <f>H42-'[1]Баланс для проверки'!H42</f>
        <v>0</v>
      </c>
      <c r="R42" s="2">
        <f>I42-'[1]Баланс для проверки'!I42</f>
        <v>0</v>
      </c>
      <c r="S42" s="2">
        <f>J42-'[1]Баланс для проверки'!J42+L42</f>
        <v>20739257.620000005</v>
      </c>
      <c r="T42" s="2">
        <f>K42-'[1]Баланс для проверки'!K42+M42</f>
        <v>45342759.696999997</v>
      </c>
    </row>
    <row r="43" spans="1:20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30567523.478999998</v>
      </c>
      <c r="F43" s="277"/>
      <c r="G43" s="277">
        <f t="shared" si="3"/>
        <v>30567523.478999998</v>
      </c>
      <c r="H43" s="360"/>
      <c r="I43" s="360"/>
      <c r="J43" s="360">
        <f>'1 полугодие'!J43+'2 полугодие'!J43</f>
        <v>9611912.8209999986</v>
      </c>
      <c r="K43" s="360">
        <f>'1 полугодие'!K43+'2 полугодие'!K43</f>
        <v>20955610.658</v>
      </c>
      <c r="L43" s="353"/>
      <c r="M43" s="345">
        <v>13062</v>
      </c>
      <c r="N43" s="354">
        <v>0</v>
      </c>
      <c r="P43" s="2">
        <f>E43-'[1]Баланс для проверки'!E43+M43</f>
        <v>30580585.478999998</v>
      </c>
      <c r="Q43" s="2">
        <f>H43-'[1]Баланс для проверки'!H43</f>
        <v>0</v>
      </c>
      <c r="R43" s="2">
        <f>I43-'[1]Баланс для проверки'!I43</f>
        <v>0</v>
      </c>
      <c r="S43" s="2">
        <f>J43-'[1]Баланс для проверки'!J43+L43</f>
        <v>9611912.8209999986</v>
      </c>
      <c r="T43" s="2">
        <f>K43-'[1]Баланс для проверки'!K43+M43</f>
        <v>20968672.658</v>
      </c>
    </row>
    <row r="44" spans="1:20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120079449.43399999</v>
      </c>
      <c r="F44" s="277"/>
      <c r="G44" s="277">
        <f>SUM(H44:K44)</f>
        <v>120079449.43399999</v>
      </c>
      <c r="H44" s="360"/>
      <c r="I44" s="360"/>
      <c r="J44" s="360">
        <f>'1 полугодие'!J44+'2 полугодие'!J44</f>
        <v>31459604.222999997</v>
      </c>
      <c r="K44" s="360">
        <f>'1 полугодие'!K44+'2 полугодие'!K44</f>
        <v>88619845.210999995</v>
      </c>
      <c r="L44" s="353">
        <v>17001.09</v>
      </c>
      <c r="M44" s="345">
        <v>19956.740000000002</v>
      </c>
      <c r="N44" s="354">
        <v>3358367</v>
      </c>
      <c r="P44" s="2">
        <f>E44-'[1]Баланс для проверки'!E44+L44+M44</f>
        <v>120116407.26399998</v>
      </c>
      <c r="Q44" s="2">
        <f>H44-'[1]Баланс для проверки'!H44</f>
        <v>0</v>
      </c>
      <c r="R44" s="2">
        <f>I44-'[1]Баланс для проверки'!I44</f>
        <v>0</v>
      </c>
      <c r="S44" s="2">
        <f>J44-'[1]Баланс для проверки'!J44+L44</f>
        <v>31476605.312999997</v>
      </c>
      <c r="T44" s="2">
        <f>K44-'[1]Баланс для проверки'!K44+M44</f>
        <v>88639801.95099999</v>
      </c>
    </row>
    <row r="45" spans="1:20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  <c r="L45" s="353"/>
      <c r="M45" s="353"/>
      <c r="N45" s="354"/>
      <c r="P45" s="2">
        <f>E45-'[1]Баланс для проверки'!E45+L45+M45</f>
        <v>0</v>
      </c>
      <c r="Q45" s="2">
        <f>H45-'[1]Баланс для проверки'!H45</f>
        <v>0</v>
      </c>
      <c r="R45" s="2">
        <f>I45-'[1]Баланс для проверки'!I45</f>
        <v>0</v>
      </c>
      <c r="S45" s="2">
        <f>J45-'[1]Баланс для проверки'!J45+L45</f>
        <v>0</v>
      </c>
      <c r="T45" s="2">
        <f>K45-'[1]Баланс для проверки'!K45+M45</f>
        <v>0</v>
      </c>
    </row>
    <row r="46" spans="1:20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101935.02</v>
      </c>
      <c r="F46" s="277"/>
      <c r="G46" s="277">
        <f>SUM(H46:K46)</f>
        <v>101935.02</v>
      </c>
      <c r="H46" s="360"/>
      <c r="I46" s="360"/>
      <c r="J46" s="359">
        <f>'1 полугодие'!J46+'2 полугодие'!J46</f>
        <v>101935.02</v>
      </c>
      <c r="K46" s="359"/>
      <c r="L46" s="353"/>
      <c r="M46" s="353"/>
      <c r="N46" s="354"/>
      <c r="P46" s="2">
        <f>E46-'[1]Баланс для проверки'!E46+L46+M46</f>
        <v>101935.02</v>
      </c>
      <c r="Q46" s="2">
        <f>H46-'[1]Баланс для проверки'!H46</f>
        <v>0</v>
      </c>
      <c r="R46" s="2">
        <f>I46-'[1]Баланс для проверки'!I46</f>
        <v>0</v>
      </c>
      <c r="S46" s="2">
        <f>J46-'[1]Баланс для проверки'!J46+L46</f>
        <v>101935.02</v>
      </c>
      <c r="T46" s="2">
        <f>K46-'[1]Баланс для проверки'!K46+M46</f>
        <v>0</v>
      </c>
    </row>
    <row r="47" spans="1:20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50873159.634000003</v>
      </c>
      <c r="F47" s="277"/>
      <c r="G47" s="277">
        <f>SUM(H47:K47)</f>
        <v>50873159.634000003</v>
      </c>
      <c r="H47" s="360"/>
      <c r="I47" s="360"/>
      <c r="J47" s="360">
        <f>'1 полугодие'!J47+'2 полугодие'!J47</f>
        <v>26971757.884999998</v>
      </c>
      <c r="K47" s="360">
        <f>'1 полугодие'!K47+'2 полугодие'!K47</f>
        <v>23901401.749000002</v>
      </c>
      <c r="L47" s="353">
        <v>76103.252999999997</v>
      </c>
      <c r="M47" s="345">
        <v>9092.31</v>
      </c>
      <c r="N47" s="354">
        <v>1243623</v>
      </c>
      <c r="P47" s="2">
        <f>E47-'[1]Баланс для проверки'!E47+M47+L47</f>
        <v>50958355.197000004</v>
      </c>
      <c r="Q47" s="2">
        <f>H47-'[1]Баланс для проверки'!H46</f>
        <v>0</v>
      </c>
      <c r="R47" s="2">
        <f>I47-'[1]Баланс для проверки'!I46</f>
        <v>0</v>
      </c>
      <c r="S47" s="2">
        <f>J47-'[1]Баланс для проверки'!J47+L47</f>
        <v>27047861.137999997</v>
      </c>
      <c r="T47" s="2">
        <f>K47-'[1]Баланс для проверки'!K47+M47</f>
        <v>23910494.059</v>
      </c>
    </row>
    <row r="48" spans="1:20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310174.95600000001</v>
      </c>
      <c r="F48" s="277"/>
      <c r="G48" s="277">
        <f>SUM(H48:K48)</f>
        <v>310174.95600000001</v>
      </c>
      <c r="H48" s="360"/>
      <c r="I48" s="360"/>
      <c r="J48" s="360">
        <f>'1 полугодие'!J48+'2 полугодие'!J48</f>
        <v>150783.95600000001</v>
      </c>
      <c r="K48" s="360">
        <f>'1 полугодие'!K48+'2 полугодие'!K48</f>
        <v>159391</v>
      </c>
      <c r="L48" s="161"/>
      <c r="M48" s="161"/>
      <c r="N48" s="334"/>
      <c r="P48" s="2">
        <f>E48-'[1]Баланс для проверки'!E48</f>
        <v>310174.95600000001</v>
      </c>
      <c r="Q48" s="2">
        <f>H48-'[1]Баланс для проверки'!H48</f>
        <v>0</v>
      </c>
      <c r="R48" s="2">
        <f>I48-'[1]Баланс для проверки'!I48</f>
        <v>0</v>
      </c>
      <c r="S48" s="2">
        <f>J48-'[1]Баланс для проверки'!J48+L48</f>
        <v>150783.95600000001</v>
      </c>
      <c r="T48" s="2">
        <f>K48-'[1]Баланс для проверки'!K48+M48</f>
        <v>159391</v>
      </c>
    </row>
    <row r="49" spans="1:20" ht="31.5" customHeight="1" thickBot="1" x14ac:dyDescent="0.3">
      <c r="A49" s="317" t="s">
        <v>92</v>
      </c>
      <c r="B49" s="407" t="s">
        <v>93</v>
      </c>
      <c r="C49" s="408"/>
      <c r="D49" s="276" t="s">
        <v>17</v>
      </c>
      <c r="E49" s="277">
        <f>G49</f>
        <v>127562334.11768201</v>
      </c>
      <c r="F49" s="277"/>
      <c r="G49" s="277">
        <f t="shared" si="3"/>
        <v>127562334.11768201</v>
      </c>
      <c r="H49" s="359"/>
      <c r="I49" s="359"/>
      <c r="J49" s="359">
        <f>'1 полугодие'!J49+'2 полугодие'!J49</f>
        <v>125410850.222</v>
      </c>
      <c r="K49" s="359">
        <f>'1 полугодие'!K49+'2 полугодие'!K49</f>
        <v>2151483.8956820001</v>
      </c>
      <c r="L49" s="336"/>
      <c r="M49" s="336"/>
      <c r="N49" s="337"/>
      <c r="P49" s="2">
        <f>E49-'[1]Баланс для проверки'!E49</f>
        <v>127562334.11768201</v>
      </c>
      <c r="Q49" s="2">
        <f>H49-'[1]Баланс для проверки'!H49</f>
        <v>0</v>
      </c>
      <c r="R49" s="2">
        <f>I49-'[1]Баланс для проверки'!I49</f>
        <v>0</v>
      </c>
      <c r="S49" s="2">
        <f>J49-'[1]Баланс для проверки'!J49+L49</f>
        <v>125410850.222</v>
      </c>
      <c r="T49" s="2">
        <f>K49-'[1]Баланс для проверки'!K49</f>
        <v>2151483.8956820001</v>
      </c>
    </row>
    <row r="50" spans="1:20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  <c r="L50" s="225"/>
      <c r="M50" s="92"/>
      <c r="P50" s="2">
        <f>E50-'[1]Баланс для проверки'!E50</f>
        <v>0</v>
      </c>
      <c r="Q50" s="2">
        <f>H50-'[1]Баланс для проверки'!H50</f>
        <v>0</v>
      </c>
      <c r="R50" s="2">
        <f>I50-'[1]Баланс для проверки'!I50</f>
        <v>0</v>
      </c>
      <c r="S50" s="2">
        <f>J50-'[1]Баланс для проверки'!J50+L50</f>
        <v>0</v>
      </c>
      <c r="T50" s="2">
        <f>K50-'[1]Баланс для проверки'!K50</f>
        <v>0</v>
      </c>
    </row>
    <row r="51" spans="1:20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  <c r="L51" s="47"/>
      <c r="M51" s="92"/>
      <c r="P51" s="2">
        <f>E51-'[1]Баланс для проверки'!E51</f>
        <v>0</v>
      </c>
      <c r="Q51" s="2">
        <f>H51-'[1]Баланс для проверки'!H51</f>
        <v>0</v>
      </c>
      <c r="R51" s="2">
        <f>I51-'[1]Баланс для проверки'!I51</f>
        <v>0</v>
      </c>
      <c r="S51" s="2">
        <f>J51-'[1]Баланс для проверки'!J51+L51</f>
        <v>0</v>
      </c>
      <c r="T51" s="2">
        <f>K51-'[1]Баланс для проверки'!K51</f>
        <v>0</v>
      </c>
    </row>
    <row r="52" spans="1:20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48">
        <f t="shared" ref="E52:E57" si="4">G52</f>
        <v>31013680.158879999</v>
      </c>
      <c r="F52" s="338"/>
      <c r="G52" s="339">
        <f t="shared" ref="G52:G57" si="5">H52+I52+J52+K52</f>
        <v>31013680.158879999</v>
      </c>
      <c r="H52" s="339">
        <v>0</v>
      </c>
      <c r="I52" s="339">
        <v>0</v>
      </c>
      <c r="J52" s="339">
        <f>J53+J56+J57+J54+J55</f>
        <v>31013680.158879999</v>
      </c>
      <c r="K52" s="49">
        <f>K56</f>
        <v>0</v>
      </c>
      <c r="L52" s="47"/>
      <c r="M52" s="92"/>
      <c r="P52" s="2">
        <f>E52-'[1]Баланс для проверки'!E52</f>
        <v>28157847.211879998</v>
      </c>
      <c r="Q52" s="2">
        <f>H52-'[1]Баланс для проверки'!H52</f>
        <v>0</v>
      </c>
      <c r="R52" s="2">
        <f>I52-'[1]Баланс для проверки'!I52</f>
        <v>0</v>
      </c>
      <c r="S52" s="2">
        <f>J52-'[1]Баланс для проверки'!J52+L52</f>
        <v>28157847.211879998</v>
      </c>
      <c r="T52" s="2">
        <f>K52-'[1]Баланс для проверки'!K52</f>
        <v>0</v>
      </c>
    </row>
    <row r="53" spans="1:20" ht="28.5" customHeight="1" x14ac:dyDescent="0.25">
      <c r="A53" s="392"/>
      <c r="B53" s="398" t="s">
        <v>149</v>
      </c>
      <c r="C53" s="399"/>
      <c r="D53" s="276" t="s">
        <v>17</v>
      </c>
      <c r="E53" s="338">
        <f t="shared" si="4"/>
        <v>2298755</v>
      </c>
      <c r="F53" s="393"/>
      <c r="G53" s="339">
        <f t="shared" si="5"/>
        <v>2298755</v>
      </c>
      <c r="H53" s="394"/>
      <c r="I53" s="394"/>
      <c r="J53" s="396">
        <f>'2 полугодие'!J53</f>
        <v>2298755</v>
      </c>
      <c r="K53" s="395"/>
      <c r="L53" s="47"/>
      <c r="M53" s="92"/>
      <c r="P53" s="2"/>
      <c r="Q53" s="2"/>
      <c r="R53" s="2"/>
      <c r="S53" s="2"/>
      <c r="T53" s="2"/>
    </row>
    <row r="54" spans="1:20" ht="28.5" customHeight="1" x14ac:dyDescent="0.25">
      <c r="A54" s="275" t="s">
        <v>100</v>
      </c>
      <c r="B54" s="398" t="s">
        <v>174</v>
      </c>
      <c r="C54" s="399"/>
      <c r="D54" s="276" t="s">
        <v>17</v>
      </c>
      <c r="E54" s="338">
        <f t="shared" si="4"/>
        <v>1360407</v>
      </c>
      <c r="F54" s="338"/>
      <c r="G54" s="339">
        <f t="shared" si="5"/>
        <v>1360407</v>
      </c>
      <c r="H54" s="49">
        <v>0</v>
      </c>
      <c r="I54" s="49">
        <v>0</v>
      </c>
      <c r="J54" s="363">
        <f>'2 полугодие'!J54</f>
        <v>1360407</v>
      </c>
      <c r="K54" s="49"/>
      <c r="L54" s="47"/>
      <c r="M54" s="92"/>
      <c r="P54" s="2">
        <f>E54-'[1]Баланс для проверки'!E52</f>
        <v>-1495425.9470000002</v>
      </c>
      <c r="Q54" s="2">
        <f>H54-'[1]Баланс для проверки'!H52</f>
        <v>0</v>
      </c>
      <c r="R54" s="2">
        <f>I54-'[1]Баланс для проверки'!I52</f>
        <v>0</v>
      </c>
      <c r="S54" s="2">
        <f>J54-'[1]Баланс для проверки'!J52</f>
        <v>-1495425.9470000002</v>
      </c>
      <c r="T54" s="2">
        <f>K54-'[1]Баланс для проверки'!K52</f>
        <v>0</v>
      </c>
    </row>
    <row r="55" spans="1:20" ht="28.5" customHeight="1" x14ac:dyDescent="0.25">
      <c r="A55" s="275" t="s">
        <v>102</v>
      </c>
      <c r="B55" s="398" t="s">
        <v>178</v>
      </c>
      <c r="C55" s="399"/>
      <c r="D55" s="276" t="s">
        <v>17</v>
      </c>
      <c r="E55" s="338">
        <f t="shared" si="4"/>
        <v>1256033.8048799997</v>
      </c>
      <c r="F55" s="338"/>
      <c r="G55" s="339">
        <f t="shared" si="5"/>
        <v>1256033.8048799997</v>
      </c>
      <c r="H55" s="49">
        <v>0</v>
      </c>
      <c r="I55" s="49">
        <v>0</v>
      </c>
      <c r="J55" s="363">
        <f>'1 полугодие'!J53+'2 полугодие'!J55</f>
        <v>1256033.8048799997</v>
      </c>
      <c r="K55" s="49"/>
      <c r="L55" s="47"/>
      <c r="M55" s="92"/>
      <c r="P55" s="2">
        <f>E55-'[1]Баланс для проверки'!E53</f>
        <v>865180.80487999972</v>
      </c>
      <c r="Q55" s="2">
        <f>H55-'[1]Баланс для проверки'!H53</f>
        <v>0</v>
      </c>
      <c r="R55" s="2">
        <f>I55-'[1]Баланс для проверки'!I53</f>
        <v>0</v>
      </c>
      <c r="S55" s="2">
        <f>J55-'[1]Баланс для проверки'!J53</f>
        <v>865180.80487999972</v>
      </c>
      <c r="T55" s="2">
        <f>K55-'[1]Баланс для проверки'!K53</f>
        <v>0</v>
      </c>
    </row>
    <row r="56" spans="1:20" ht="28.5" customHeight="1" x14ac:dyDescent="0.25">
      <c r="A56" s="275" t="s">
        <v>104</v>
      </c>
      <c r="B56" s="398" t="s">
        <v>101</v>
      </c>
      <c r="C56" s="399"/>
      <c r="D56" s="276" t="s">
        <v>17</v>
      </c>
      <c r="E56" s="338">
        <f t="shared" si="4"/>
        <v>68468.354000000007</v>
      </c>
      <c r="F56" s="338">
        <f>+++C70</f>
        <v>0</v>
      </c>
      <c r="G56" s="339">
        <f t="shared" si="5"/>
        <v>68468.354000000007</v>
      </c>
      <c r="H56" s="49">
        <v>0</v>
      </c>
      <c r="I56" s="49">
        <v>0</v>
      </c>
      <c r="J56" s="363">
        <f>'2 полугодие'!J56</f>
        <v>68468.354000000007</v>
      </c>
      <c r="K56" s="49"/>
      <c r="L56" s="47"/>
      <c r="M56" s="92"/>
      <c r="P56" s="2">
        <f>E56-'[1]Баланс для проверки'!E54</f>
        <v>-85545.592999999979</v>
      </c>
      <c r="Q56" s="2">
        <f>H56-'[1]Баланс для проверки'!H54</f>
        <v>0</v>
      </c>
      <c r="R56" s="2">
        <f>I56-'[1]Баланс для проверки'!I54</f>
        <v>0</v>
      </c>
      <c r="S56" s="2">
        <f>J56-'[1]Баланс для проверки'!J54</f>
        <v>-85545.592999999979</v>
      </c>
      <c r="T56" s="2">
        <f>K56-'[1]Баланс для проверки'!K54</f>
        <v>0</v>
      </c>
    </row>
    <row r="57" spans="1:20" ht="28.5" customHeight="1" x14ac:dyDescent="0.25">
      <c r="A57" s="275" t="s">
        <v>150</v>
      </c>
      <c r="B57" s="398" t="s">
        <v>103</v>
      </c>
      <c r="C57" s="399"/>
      <c r="D57" s="276" t="s">
        <v>17</v>
      </c>
      <c r="E57" s="50">
        <f t="shared" si="4"/>
        <v>26030016</v>
      </c>
      <c r="F57" s="50"/>
      <c r="G57" s="51">
        <f t="shared" si="5"/>
        <v>26030016</v>
      </c>
      <c r="H57" s="51">
        <v>0</v>
      </c>
      <c r="I57" s="51">
        <v>0</v>
      </c>
      <c r="J57" s="364">
        <f>'1 полугодие'!J54+'2 полугодие'!J57</f>
        <v>26030016</v>
      </c>
      <c r="K57" s="51">
        <v>0</v>
      </c>
      <c r="L57"/>
      <c r="M57" s="92"/>
      <c r="P57" s="2">
        <f>E57-'[1]Баланс для проверки'!E55</f>
        <v>23719050</v>
      </c>
      <c r="Q57" s="2">
        <f>H57-'[1]Баланс для проверки'!H55</f>
        <v>0</v>
      </c>
      <c r="R57" s="2">
        <f>I57-'[1]Баланс для проверки'!I55</f>
        <v>0</v>
      </c>
      <c r="S57" s="2">
        <f>J57-'[1]Баланс для проверки'!J55</f>
        <v>23719050</v>
      </c>
      <c r="T57" s="2">
        <f>K57-'[1]Баланс для проверки'!K55</f>
        <v>0</v>
      </c>
    </row>
    <row r="58" spans="1:20" ht="35.25" customHeight="1" x14ac:dyDescent="0.25">
      <c r="A58" s="317" t="s">
        <v>106</v>
      </c>
      <c r="B58" s="407" t="s">
        <v>175</v>
      </c>
      <c r="C58" s="408"/>
      <c r="D58" s="318" t="s">
        <v>17</v>
      </c>
      <c r="E58" s="315">
        <v>0</v>
      </c>
      <c r="F58" s="315"/>
      <c r="G58" s="316">
        <v>0</v>
      </c>
      <c r="H58" s="316">
        <v>0</v>
      </c>
      <c r="I58" s="316">
        <v>0</v>
      </c>
      <c r="J58" s="316">
        <v>0</v>
      </c>
      <c r="K58" s="316">
        <v>0</v>
      </c>
      <c r="L58" s="47"/>
      <c r="M58" s="92"/>
      <c r="P58" s="2">
        <f>E58-'[1]Баланс для проверки'!E57</f>
        <v>0</v>
      </c>
      <c r="Q58" s="2">
        <f>H58-'[1]Баланс для проверки'!H57</f>
        <v>0</v>
      </c>
      <c r="R58" s="2">
        <f>I58-'[1]Баланс для проверки'!I57</f>
        <v>0</v>
      </c>
      <c r="S58" s="2">
        <f>J58-'[1]Баланс для проверки'!J57</f>
        <v>0</v>
      </c>
      <c r="T58" s="2">
        <f>K58-'[1]Баланс для проверки'!K57</f>
        <v>0</v>
      </c>
    </row>
    <row r="59" spans="1:20" ht="28.5" customHeight="1" x14ac:dyDescent="0.25">
      <c r="A59" s="317" t="s">
        <v>108</v>
      </c>
      <c r="B59" s="407" t="s">
        <v>147</v>
      </c>
      <c r="C59" s="408"/>
      <c r="D59" s="276" t="s">
        <v>17</v>
      </c>
      <c r="E59" s="277">
        <f>G59</f>
        <v>5247528.76</v>
      </c>
      <c r="F59" s="277"/>
      <c r="G59" s="278">
        <f>J59+K59</f>
        <v>5247528.76</v>
      </c>
      <c r="H59" s="278">
        <v>0</v>
      </c>
      <c r="I59" s="278">
        <v>0</v>
      </c>
      <c r="J59" s="360">
        <f>'1 полугодие'!J58+'2 полугодие'!J59</f>
        <v>1063401.5619999999</v>
      </c>
      <c r="K59" s="360">
        <f>'1 полугодие'!K58+'2 полугодие'!K59</f>
        <v>4184127.1979999999</v>
      </c>
      <c r="L59" s="47"/>
      <c r="M59" s="92"/>
      <c r="P59" s="2">
        <f>E59-'[1]Баланс для проверки'!E58</f>
        <v>4354414.085</v>
      </c>
      <c r="Q59" s="2">
        <f>H59-'[1]Баланс для проверки'!H58</f>
        <v>0</v>
      </c>
      <c r="R59" s="2">
        <f>I59-'[1]Баланс для проверки'!I58</f>
        <v>0</v>
      </c>
      <c r="S59" s="2">
        <f>J59-'[1]Баланс для проверки'!J58</f>
        <v>550931.8189999999</v>
      </c>
      <c r="T59" s="2">
        <f>K59-'[1]Баланс для проверки'!K58</f>
        <v>3803482.2659999998</v>
      </c>
    </row>
    <row r="60" spans="1:20" ht="49.5" customHeight="1" x14ac:dyDescent="0.25">
      <c r="A60" s="317" t="s">
        <v>110</v>
      </c>
      <c r="B60" s="402" t="s">
        <v>111</v>
      </c>
      <c r="C60" s="403"/>
      <c r="D60" s="276" t="s">
        <v>17</v>
      </c>
      <c r="E60" s="315">
        <v>0</v>
      </c>
      <c r="F60" s="315"/>
      <c r="G60" s="315">
        <v>0</v>
      </c>
      <c r="H60" s="315">
        <v>0</v>
      </c>
      <c r="I60" s="315">
        <v>0</v>
      </c>
      <c r="J60" s="315">
        <v>0</v>
      </c>
      <c r="K60" s="315">
        <v>0</v>
      </c>
      <c r="L60" s="47"/>
      <c r="M60" s="92"/>
      <c r="P60" s="2">
        <f>E60-'[1]Баланс для проверки'!E59</f>
        <v>0</v>
      </c>
      <c r="Q60" s="2">
        <f>H60-'[1]Баланс для проверки'!H59</f>
        <v>0</v>
      </c>
      <c r="R60" s="2">
        <f>I60-'[1]Баланс для проверки'!I59</f>
        <v>0</v>
      </c>
      <c r="S60" s="2">
        <f>J60-'[1]Баланс для проверки'!J59</f>
        <v>0</v>
      </c>
      <c r="T60" s="2">
        <f>K60-'[1]Баланс для проверки'!K59</f>
        <v>0</v>
      </c>
    </row>
    <row r="61" spans="1:20" ht="28.5" customHeight="1" x14ac:dyDescent="0.25">
      <c r="A61" s="317" t="s">
        <v>112</v>
      </c>
      <c r="B61" s="404" t="s">
        <v>113</v>
      </c>
      <c r="C61" s="319" t="s">
        <v>114</v>
      </c>
      <c r="D61" s="276" t="s">
        <v>17</v>
      </c>
      <c r="E61" s="320">
        <f>G61</f>
        <v>18577609</v>
      </c>
      <c r="F61" s="315"/>
      <c r="G61" s="320">
        <f>ROUND(G12-G32,0)</f>
        <v>18577609</v>
      </c>
      <c r="H61" s="315"/>
      <c r="I61" s="315"/>
      <c r="J61" s="315"/>
      <c r="K61" s="315"/>
      <c r="L61" s="16"/>
      <c r="M61" s="92"/>
      <c r="P61" s="2">
        <f>E61-'[1]Баланс для проверки'!E60</f>
        <v>-76028149.053000003</v>
      </c>
      <c r="Q61" s="2">
        <f>H61-'[1]Баланс для проверки'!H60</f>
        <v>0</v>
      </c>
      <c r="R61" s="2">
        <f>I61-'[1]Баланс для проверки'!I60</f>
        <v>0</v>
      </c>
      <c r="S61" s="2">
        <f>J61-'[1]Баланс для проверки'!J60</f>
        <v>0</v>
      </c>
      <c r="T61" s="2">
        <f>K61-'[1]Баланс для проверки'!K60</f>
        <v>0</v>
      </c>
    </row>
    <row r="62" spans="1:20" ht="28.5" customHeight="1" x14ac:dyDescent="0.25">
      <c r="A62" s="317" t="s">
        <v>115</v>
      </c>
      <c r="B62" s="405"/>
      <c r="C62" s="319" t="s">
        <v>116</v>
      </c>
      <c r="D62" s="276" t="s">
        <v>117</v>
      </c>
      <c r="E62" s="321">
        <f>G62</f>
        <v>1.8409005009913315</v>
      </c>
      <c r="F62" s="322"/>
      <c r="G62" s="321">
        <f>G61/G12*100</f>
        <v>1.8409005009913315</v>
      </c>
      <c r="H62" s="315"/>
      <c r="I62" s="315"/>
      <c r="J62" s="315"/>
      <c r="K62" s="315"/>
      <c r="L62" s="117"/>
      <c r="M62" s="92"/>
      <c r="P62" s="2">
        <f>E62-'[1]Баланс для проверки'!E61</f>
        <v>-95.228885742288867</v>
      </c>
      <c r="Q62" s="2">
        <f>H62-'[1]Баланс для проверки'!H61</f>
        <v>0</v>
      </c>
      <c r="R62" s="2">
        <f>I62-'[1]Баланс для проверки'!I61</f>
        <v>0</v>
      </c>
      <c r="S62" s="2">
        <f>J62-'[1]Баланс для проверки'!J61</f>
        <v>0</v>
      </c>
      <c r="T62" s="2">
        <f>K62-'[1]Баланс для проверки'!K61</f>
        <v>0</v>
      </c>
    </row>
    <row r="63" spans="1:20" ht="28.5" customHeight="1" x14ac:dyDescent="0.25">
      <c r="A63" s="317" t="s">
        <v>118</v>
      </c>
      <c r="B63" s="404" t="s">
        <v>119</v>
      </c>
      <c r="C63" s="319"/>
      <c r="D63" s="276" t="s">
        <v>17</v>
      </c>
      <c r="E63" s="323">
        <f>G63</f>
        <v>18577609</v>
      </c>
      <c r="F63" s="324"/>
      <c r="G63" s="323">
        <f>G61</f>
        <v>18577609</v>
      </c>
      <c r="H63" s="324"/>
      <c r="I63" s="324"/>
      <c r="J63" s="324"/>
      <c r="K63" s="324"/>
      <c r="L63" s="58"/>
      <c r="M63" s="92"/>
      <c r="P63" s="2">
        <f>E63-'[1]Баланс для проверки'!E62</f>
        <v>-76028149.053000003</v>
      </c>
      <c r="Q63" s="2">
        <f>H63-'[1]Баланс для проверки'!H62</f>
        <v>0</v>
      </c>
      <c r="R63" s="2">
        <f>I63-'[1]Баланс для проверки'!I62</f>
        <v>0</v>
      </c>
      <c r="S63" s="2">
        <f>J63-'[1]Баланс для проверки'!J62</f>
        <v>0</v>
      </c>
      <c r="T63" s="2">
        <f>K63-'[1]Баланс для проверки'!K62</f>
        <v>0</v>
      </c>
    </row>
    <row r="64" spans="1:20" ht="28.5" customHeight="1" x14ac:dyDescent="0.25">
      <c r="A64" s="317" t="s">
        <v>120</v>
      </c>
      <c r="B64" s="405"/>
      <c r="C64" s="319"/>
      <c r="D64" s="276" t="s">
        <v>117</v>
      </c>
      <c r="E64" s="321">
        <f>E63/E12*100</f>
        <v>1.8409005009913315</v>
      </c>
      <c r="F64" s="325"/>
      <c r="G64" s="321">
        <f>G63/G12*100</f>
        <v>1.8409005009913315</v>
      </c>
      <c r="H64" s="324"/>
      <c r="I64" s="324"/>
      <c r="J64" s="324"/>
      <c r="K64" s="324"/>
      <c r="L64" s="117"/>
      <c r="M64" s="92"/>
      <c r="P64" s="2">
        <f>E64-'[1]Баланс для проверки'!E63</f>
        <v>-95.228885742288867</v>
      </c>
      <c r="Q64" s="2">
        <f>H64-'[1]Баланс для проверки'!H63</f>
        <v>0</v>
      </c>
      <c r="R64" s="2">
        <f>I64-'[1]Баланс для проверки'!I63</f>
        <v>0</v>
      </c>
      <c r="S64" s="2">
        <f>J64-'[1]Баланс для проверки'!J63</f>
        <v>0</v>
      </c>
      <c r="T64" s="2">
        <f>K64-'[1]Баланс для проверки'!K63</f>
        <v>0</v>
      </c>
    </row>
    <row r="65" spans="1:20" ht="28.5" customHeight="1" x14ac:dyDescent="0.25">
      <c r="A65" s="317" t="s">
        <v>121</v>
      </c>
      <c r="B65" s="406" t="s">
        <v>137</v>
      </c>
      <c r="C65" s="406"/>
      <c r="D65" s="276" t="s">
        <v>17</v>
      </c>
      <c r="E65" s="320">
        <f>G65</f>
        <v>954319960.46268177</v>
      </c>
      <c r="F65" s="315"/>
      <c r="G65" s="320">
        <f>G32-G52-G59</f>
        <v>954319960.46268177</v>
      </c>
      <c r="H65" s="320"/>
      <c r="I65" s="320"/>
      <c r="J65" s="320"/>
      <c r="K65" s="315"/>
      <c r="L65" s="16"/>
      <c r="M65" s="92"/>
      <c r="P65" s="2">
        <f>E65-'[1]Баланс для проверки'!E64</f>
        <v>955213075.13768172</v>
      </c>
      <c r="Q65" s="2">
        <f>H65-'[1]Баланс для проверки'!H64</f>
        <v>0</v>
      </c>
      <c r="R65" s="2">
        <f>I65-'[1]Баланс для проверки'!I64</f>
        <v>0</v>
      </c>
      <c r="S65" s="2">
        <f>J65-'[1]Баланс для проверки'!J64</f>
        <v>0</v>
      </c>
      <c r="T65" s="2">
        <f>K65-'[1]Баланс для проверки'!K64</f>
        <v>0</v>
      </c>
    </row>
    <row r="66" spans="1:20" ht="28.5" customHeight="1" x14ac:dyDescent="0.25">
      <c r="A66" s="317" t="s">
        <v>123</v>
      </c>
      <c r="B66" s="406" t="s">
        <v>124</v>
      </c>
      <c r="C66" s="406"/>
      <c r="D66" s="276" t="s">
        <v>17</v>
      </c>
      <c r="E66" s="320">
        <f>E59</f>
        <v>5247528.76</v>
      </c>
      <c r="F66" s="315"/>
      <c r="G66" s="320">
        <f>G59</f>
        <v>5247528.76</v>
      </c>
      <c r="H66" s="320"/>
      <c r="I66" s="320"/>
      <c r="J66" s="320"/>
      <c r="K66" s="315"/>
      <c r="L66" s="16"/>
      <c r="M66" s="92"/>
      <c r="P66" s="2">
        <f>E66-'[1]Баланс для проверки'!E65</f>
        <v>4354414.085</v>
      </c>
      <c r="Q66" s="2">
        <f>H66-'[1]Баланс для проверки'!H65</f>
        <v>0</v>
      </c>
      <c r="R66" s="2">
        <f>I66-'[1]Баланс для проверки'!I65</f>
        <v>0</v>
      </c>
      <c r="S66" s="2">
        <f>J66-'[1]Баланс для проверки'!J65</f>
        <v>0</v>
      </c>
      <c r="T66" s="2">
        <f>K66-'[1]Баланс для проверки'!K65</f>
        <v>0</v>
      </c>
    </row>
    <row r="67" spans="1:20" ht="17.25" customHeight="1" x14ac:dyDescent="0.25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2"/>
      <c r="M67" s="92"/>
    </row>
    <row r="68" spans="1:20" ht="17.25" customHeight="1" x14ac:dyDescent="0.25">
      <c r="A68" s="62"/>
      <c r="B68" s="67"/>
      <c r="C68" s="68"/>
      <c r="D68" s="68"/>
      <c r="E68" s="68"/>
      <c r="F68" s="68"/>
      <c r="G68" s="69"/>
      <c r="H68" s="70"/>
      <c r="I68" s="71"/>
      <c r="J68" s="72"/>
      <c r="K68" s="72"/>
      <c r="L68" s="72"/>
      <c r="M68" s="73"/>
    </row>
    <row r="69" spans="1:20" ht="17.25" customHeight="1" x14ac:dyDescent="0.3">
      <c r="A69" s="400" t="s">
        <v>139</v>
      </c>
      <c r="B69" s="400"/>
      <c r="C69" s="74"/>
      <c r="D69" s="400" t="s">
        <v>140</v>
      </c>
      <c r="E69" s="400"/>
      <c r="F69" s="74"/>
      <c r="G69" s="247"/>
      <c r="H69" s="75"/>
      <c r="I69" s="400" t="s">
        <v>141</v>
      </c>
      <c r="J69" s="400"/>
      <c r="K69" s="75"/>
      <c r="L69" s="75"/>
      <c r="M69" s="71"/>
    </row>
    <row r="70" spans="1:20" ht="20.25" customHeight="1" x14ac:dyDescent="0.3">
      <c r="A70" s="76" t="s">
        <v>128</v>
      </c>
      <c r="B70" s="76"/>
      <c r="C70" s="75"/>
      <c r="D70" s="75" t="s">
        <v>129</v>
      </c>
      <c r="E70" s="75"/>
      <c r="F70" s="75"/>
      <c r="G70" s="247"/>
      <c r="H70" s="75"/>
      <c r="I70" s="401" t="s">
        <v>130</v>
      </c>
      <c r="J70" s="401"/>
      <c r="K70" s="75"/>
      <c r="L70" s="75"/>
      <c r="M70" s="121"/>
    </row>
    <row r="71" spans="1:20" ht="20.25" customHeight="1" x14ac:dyDescent="0.3">
      <c r="A71" s="75"/>
      <c r="B71" s="75"/>
      <c r="C71" s="75"/>
      <c r="D71" s="397"/>
      <c r="E71" s="397"/>
      <c r="F71" s="75"/>
      <c r="G71" s="75"/>
      <c r="H71" s="75"/>
      <c r="I71" s="75" t="s">
        <v>131</v>
      </c>
      <c r="J71" s="75"/>
      <c r="K71" s="75"/>
      <c r="L71" s="75"/>
      <c r="M71" s="73"/>
    </row>
    <row r="72" spans="1:20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  <c r="L72" s="76"/>
      <c r="M72" s="122"/>
    </row>
    <row r="73" spans="1:20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  <c r="L73" s="76"/>
      <c r="M73" s="122"/>
    </row>
    <row r="74" spans="1:20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  <c r="L74" s="75"/>
      <c r="M74" s="122"/>
    </row>
    <row r="75" spans="1:20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  <c r="L75" s="75"/>
      <c r="M75" s="122"/>
    </row>
    <row r="76" spans="1:20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123"/>
    </row>
    <row r="77" spans="1:20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123"/>
    </row>
    <row r="78" spans="1:20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122"/>
    </row>
    <row r="79" spans="1:20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122"/>
    </row>
    <row r="80" spans="1:20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122"/>
    </row>
    <row r="81" spans="1:13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122"/>
    </row>
    <row r="82" spans="1:13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  <c r="L82" s="70"/>
      <c r="M82" s="122"/>
    </row>
    <row r="83" spans="1:13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122"/>
    </row>
    <row r="84" spans="1:13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122"/>
    </row>
    <row r="85" spans="1:13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122"/>
    </row>
    <row r="86" spans="1:13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122"/>
    </row>
    <row r="87" spans="1:13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22"/>
    </row>
    <row r="88" spans="1:13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122"/>
    </row>
    <row r="89" spans="1:13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122"/>
    </row>
    <row r="90" spans="1:13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122"/>
    </row>
    <row r="91" spans="1:13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122"/>
    </row>
    <row r="92" spans="1:13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122"/>
    </row>
    <row r="93" spans="1:13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122"/>
    </row>
    <row r="94" spans="1:13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122"/>
    </row>
    <row r="95" spans="1:13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122"/>
    </row>
    <row r="96" spans="1:13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122"/>
    </row>
    <row r="97" spans="1:13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122"/>
    </row>
    <row r="98" spans="1:13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122"/>
    </row>
    <row r="99" spans="1:13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  <c r="L99"/>
      <c r="M99" s="122"/>
    </row>
    <row r="100" spans="1:13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  <c r="L100"/>
      <c r="M100" s="122"/>
    </row>
    <row r="101" spans="1:13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  <c r="L101"/>
      <c r="M101" s="122"/>
    </row>
    <row r="102" spans="1:13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  <c r="L102"/>
      <c r="M102" s="122"/>
    </row>
    <row r="103" spans="1:13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  <c r="L103"/>
    </row>
    <row r="104" spans="1:13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  <c r="L104"/>
    </row>
    <row r="105" spans="1:13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3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3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3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3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3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3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3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B16:C16"/>
    <mergeCell ref="H2:J2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6:C66"/>
    <mergeCell ref="A69:B69"/>
    <mergeCell ref="B54:C54"/>
    <mergeCell ref="B55:C55"/>
    <mergeCell ref="B56:C56"/>
    <mergeCell ref="B57:C57"/>
    <mergeCell ref="B58:C58"/>
    <mergeCell ref="B59:C59"/>
    <mergeCell ref="A75:B75"/>
    <mergeCell ref="D75:E75"/>
    <mergeCell ref="I75:J75"/>
    <mergeCell ref="B53:C53"/>
    <mergeCell ref="D69:E69"/>
    <mergeCell ref="I69:J69"/>
    <mergeCell ref="I70:J70"/>
    <mergeCell ref="D71:E71"/>
    <mergeCell ref="D72:E72"/>
    <mergeCell ref="A73:B73"/>
    <mergeCell ref="D73:E73"/>
    <mergeCell ref="I73:J73"/>
    <mergeCell ref="B60:C60"/>
    <mergeCell ref="B61:B62"/>
    <mergeCell ref="B63:B64"/>
    <mergeCell ref="B65:C65"/>
  </mergeCells>
  <conditionalFormatting sqref="E65:K65 M70:M71 E32:K32 H63:K64 M68 L56:L60 E58:K60">
    <cfRule type="cellIs" dxfId="1721" priority="131" stopIfTrue="1" operator="between">
      <formula>0</formula>
      <formula>0.5</formula>
    </cfRule>
    <cfRule type="cellIs" dxfId="1720" priority="132" stopIfTrue="1" operator="between">
      <formula>0</formula>
      <formula>99999999999999</formula>
    </cfRule>
    <cfRule type="cellIs" dxfId="1719" priority="133" stopIfTrue="1" operator="lessThan">
      <formula>0</formula>
    </cfRule>
  </conditionalFormatting>
  <conditionalFormatting sqref="F62 H61:K62">
    <cfRule type="cellIs" dxfId="1718" priority="128" stopIfTrue="1" operator="between">
      <formula>0</formula>
      <formula>0.5</formula>
    </cfRule>
    <cfRule type="cellIs" dxfId="1717" priority="129" stopIfTrue="1" operator="between">
      <formula>0</formula>
      <formula>99999999999999</formula>
    </cfRule>
    <cfRule type="cellIs" dxfId="1716" priority="130" stopIfTrue="1" operator="lessThan">
      <formula>0</formula>
    </cfRule>
  </conditionalFormatting>
  <conditionalFormatting sqref="F63:F64">
    <cfRule type="cellIs" dxfId="1715" priority="125" stopIfTrue="1" operator="between">
      <formula>0</formula>
      <formula>0.5</formula>
    </cfRule>
    <cfRule type="cellIs" dxfId="1714" priority="126" stopIfTrue="1" operator="between">
      <formula>0</formula>
      <formula>99999999999999</formula>
    </cfRule>
    <cfRule type="cellIs" dxfId="1713" priority="127" stopIfTrue="1" operator="lessThan">
      <formula>0</formula>
    </cfRule>
  </conditionalFormatting>
  <conditionalFormatting sqref="L65 L51:L53">
    <cfRule type="cellIs" dxfId="1712" priority="122" stopIfTrue="1" operator="between">
      <formula>0</formula>
      <formula>0.5</formula>
    </cfRule>
    <cfRule type="cellIs" dxfId="1711" priority="123" stopIfTrue="1" operator="between">
      <formula>0</formula>
      <formula>99999999999999</formula>
    </cfRule>
    <cfRule type="cellIs" dxfId="1710" priority="124" stopIfTrue="1" operator="lessThan">
      <formula>0</formula>
    </cfRule>
  </conditionalFormatting>
  <conditionalFormatting sqref="E33:K46 E48:K51">
    <cfRule type="cellIs" dxfId="1709" priority="119" stopIfTrue="1" operator="between">
      <formula>0</formula>
      <formula>0.5</formula>
    </cfRule>
    <cfRule type="cellIs" dxfId="1708" priority="120" stopIfTrue="1" operator="between">
      <formula>0</formula>
      <formula>99999999999999</formula>
    </cfRule>
    <cfRule type="cellIs" dxfId="1707" priority="121" stopIfTrue="1" operator="lessThan">
      <formula>0</formula>
    </cfRule>
  </conditionalFormatting>
  <conditionalFormatting sqref="E48:K51 E33:K46">
    <cfRule type="cellIs" dxfId="1706" priority="116" stopIfTrue="1" operator="between">
      <formula>0</formula>
      <formula>0.5</formula>
    </cfRule>
    <cfRule type="cellIs" dxfId="1705" priority="117" stopIfTrue="1" operator="between">
      <formula>0</formula>
      <formula>99999999999999</formula>
    </cfRule>
    <cfRule type="cellIs" dxfId="1704" priority="118" stopIfTrue="1" operator="lessThan">
      <formula>0</formula>
    </cfRule>
  </conditionalFormatting>
  <conditionalFormatting sqref="E48:K51 E33:K46">
    <cfRule type="cellIs" dxfId="1703" priority="113" stopIfTrue="1" operator="between">
      <formula>0</formula>
      <formula>0.5</formula>
    </cfRule>
    <cfRule type="cellIs" dxfId="1702" priority="114" stopIfTrue="1" operator="between">
      <formula>0</formula>
      <formula>99999999999999</formula>
    </cfRule>
    <cfRule type="cellIs" dxfId="1701" priority="115" stopIfTrue="1" operator="lessThan">
      <formula>0</formula>
    </cfRule>
  </conditionalFormatting>
  <conditionalFormatting sqref="J43 J45:J46 J48">
    <cfRule type="cellIs" dxfId="1700" priority="110" stopIfTrue="1" operator="between">
      <formula>0</formula>
      <formula>0.5</formula>
    </cfRule>
    <cfRule type="cellIs" dxfId="1699" priority="111" stopIfTrue="1" operator="between">
      <formula>0</formula>
      <formula>99999999999999</formula>
    </cfRule>
    <cfRule type="cellIs" dxfId="1698" priority="112" stopIfTrue="1" operator="lessThan">
      <formula>0</formula>
    </cfRule>
  </conditionalFormatting>
  <conditionalFormatting sqref="J43 J45:J46 J48">
    <cfRule type="cellIs" dxfId="1697" priority="107" stopIfTrue="1" operator="between">
      <formula>0</formula>
      <formula>0.5</formula>
    </cfRule>
    <cfRule type="cellIs" dxfId="1696" priority="108" stopIfTrue="1" operator="between">
      <formula>0</formula>
      <formula>99999999999999</formula>
    </cfRule>
    <cfRule type="cellIs" dxfId="1695" priority="109" stopIfTrue="1" operator="lessThan">
      <formula>0</formula>
    </cfRule>
  </conditionalFormatting>
  <conditionalFormatting sqref="J43 J45:J46 J48">
    <cfRule type="cellIs" dxfId="1694" priority="104" stopIfTrue="1" operator="between">
      <formula>0</formula>
      <formula>0.5</formula>
    </cfRule>
    <cfRule type="cellIs" dxfId="1693" priority="105" stopIfTrue="1" operator="between">
      <formula>0</formula>
      <formula>99999999999999</formula>
    </cfRule>
    <cfRule type="cellIs" dxfId="1692" priority="106" stopIfTrue="1" operator="lessThan">
      <formula>0</formula>
    </cfRule>
  </conditionalFormatting>
  <conditionalFormatting sqref="J49">
    <cfRule type="cellIs" dxfId="1691" priority="101" stopIfTrue="1" operator="between">
      <formula>0</formula>
      <formula>0.5</formula>
    </cfRule>
    <cfRule type="cellIs" dxfId="1690" priority="102" stopIfTrue="1" operator="between">
      <formula>0</formula>
      <formula>99999999999999</formula>
    </cfRule>
    <cfRule type="cellIs" dxfId="1689" priority="103" stopIfTrue="1" operator="lessThan">
      <formula>0</formula>
    </cfRule>
  </conditionalFormatting>
  <conditionalFormatting sqref="K44">
    <cfRule type="cellIs" dxfId="1688" priority="98" stopIfTrue="1" operator="between">
      <formula>0</formula>
      <formula>0.5</formula>
    </cfRule>
    <cfRule type="cellIs" dxfId="1687" priority="99" stopIfTrue="1" operator="between">
      <formula>0</formula>
      <formula>99999999999999</formula>
    </cfRule>
    <cfRule type="cellIs" dxfId="1686" priority="100" stopIfTrue="1" operator="lessThan">
      <formula>0</formula>
    </cfRule>
  </conditionalFormatting>
  <conditionalFormatting sqref="J44">
    <cfRule type="cellIs" dxfId="1685" priority="95" stopIfTrue="1" operator="between">
      <formula>0</formula>
      <formula>0.5</formula>
    </cfRule>
    <cfRule type="cellIs" dxfId="1684" priority="96" stopIfTrue="1" operator="between">
      <formula>0</formula>
      <formula>99999999999999</formula>
    </cfRule>
    <cfRule type="cellIs" dxfId="1683" priority="97" stopIfTrue="1" operator="lessThan">
      <formula>0</formula>
    </cfRule>
  </conditionalFormatting>
  <conditionalFormatting sqref="J44">
    <cfRule type="cellIs" dxfId="1682" priority="92" stopIfTrue="1" operator="between">
      <formula>0</formula>
      <formula>0.5</formula>
    </cfRule>
    <cfRule type="cellIs" dxfId="1681" priority="93" stopIfTrue="1" operator="between">
      <formula>0</formula>
      <formula>99999999999999</formula>
    </cfRule>
    <cfRule type="cellIs" dxfId="1680" priority="94" stopIfTrue="1" operator="lessThan">
      <formula>0</formula>
    </cfRule>
  </conditionalFormatting>
  <conditionalFormatting sqref="J44">
    <cfRule type="cellIs" dxfId="1679" priority="89" stopIfTrue="1" operator="between">
      <formula>0</formula>
      <formula>0.5</formula>
    </cfRule>
    <cfRule type="cellIs" dxfId="1678" priority="90" stopIfTrue="1" operator="between">
      <formula>0</formula>
      <formula>99999999999999</formula>
    </cfRule>
    <cfRule type="cellIs" dxfId="1677" priority="91" stopIfTrue="1" operator="lessThan">
      <formula>0</formula>
    </cfRule>
  </conditionalFormatting>
  <conditionalFormatting sqref="J39:K39">
    <cfRule type="cellIs" dxfId="1676" priority="86" stopIfTrue="1" operator="between">
      <formula>0</formula>
      <formula>0.5</formula>
    </cfRule>
    <cfRule type="cellIs" dxfId="1675" priority="87" stopIfTrue="1" operator="between">
      <formula>0</formula>
      <formula>99999999999999</formula>
    </cfRule>
    <cfRule type="cellIs" dxfId="1674" priority="88" stopIfTrue="1" operator="lessThan">
      <formula>0</formula>
    </cfRule>
  </conditionalFormatting>
  <conditionalFormatting sqref="J39:K39">
    <cfRule type="cellIs" dxfId="1673" priority="83" stopIfTrue="1" operator="between">
      <formula>0</formula>
      <formula>0.5</formula>
    </cfRule>
    <cfRule type="cellIs" dxfId="1672" priority="84" stopIfTrue="1" operator="between">
      <formula>0</formula>
      <formula>99999999999999</formula>
    </cfRule>
    <cfRule type="cellIs" dxfId="1671" priority="85" stopIfTrue="1" operator="lessThan">
      <formula>0</formula>
    </cfRule>
  </conditionalFormatting>
  <conditionalFormatting sqref="J39:K39">
    <cfRule type="cellIs" dxfId="1670" priority="80" stopIfTrue="1" operator="between">
      <formula>0</formula>
      <formula>0.5</formula>
    </cfRule>
    <cfRule type="cellIs" dxfId="1669" priority="81" stopIfTrue="1" operator="between">
      <formula>0</formula>
      <formula>99999999999999</formula>
    </cfRule>
    <cfRule type="cellIs" dxfId="1668" priority="82" stopIfTrue="1" operator="lessThan">
      <formula>0</formula>
    </cfRule>
  </conditionalFormatting>
  <conditionalFormatting sqref="G39">
    <cfRule type="cellIs" dxfId="1667" priority="77" stopIfTrue="1" operator="between">
      <formula>0</formula>
      <formula>0.5</formula>
    </cfRule>
    <cfRule type="cellIs" dxfId="1666" priority="78" stopIfTrue="1" operator="between">
      <formula>0</formula>
      <formula>99999999999999</formula>
    </cfRule>
    <cfRule type="cellIs" dxfId="1665" priority="79" stopIfTrue="1" operator="lessThan">
      <formula>0</formula>
    </cfRule>
  </conditionalFormatting>
  <conditionalFormatting sqref="E33:K34">
    <cfRule type="cellIs" dxfId="1664" priority="74" stopIfTrue="1" operator="between">
      <formula>0</formula>
      <formula>0.5</formula>
    </cfRule>
    <cfRule type="cellIs" dxfId="1663" priority="75" stopIfTrue="1" operator="between">
      <formula>0</formula>
      <formula>99999999999999</formula>
    </cfRule>
    <cfRule type="cellIs" dxfId="1662" priority="76" stopIfTrue="1" operator="lessThan">
      <formula>0</formula>
    </cfRule>
  </conditionalFormatting>
  <conditionalFormatting sqref="F12:K12 E26:K31 E13:K20">
    <cfRule type="cellIs" dxfId="1661" priority="71" stopIfTrue="1" operator="between">
      <formula>0</formula>
      <formula>0.5</formula>
    </cfRule>
    <cfRule type="cellIs" dxfId="1660" priority="72" stopIfTrue="1" operator="between">
      <formula>0</formula>
      <formula>99999999999999</formula>
    </cfRule>
    <cfRule type="cellIs" dxfId="1659" priority="73" stopIfTrue="1" operator="lessThan">
      <formula>0</formula>
    </cfRule>
  </conditionalFormatting>
  <conditionalFormatting sqref="E21:K22 K23 I24:K24">
    <cfRule type="cellIs" dxfId="1658" priority="68" stopIfTrue="1" operator="between">
      <formula>0</formula>
      <formula>0.5</formula>
    </cfRule>
    <cfRule type="cellIs" dxfId="1657" priority="69" stopIfTrue="1" operator="between">
      <formula>0</formula>
      <formula>99999999999999</formula>
    </cfRule>
    <cfRule type="cellIs" dxfId="1656" priority="70" stopIfTrue="1" operator="lessThan">
      <formula>0</formula>
    </cfRule>
  </conditionalFormatting>
  <conditionalFormatting sqref="E23:J23">
    <cfRule type="cellIs" dxfId="1655" priority="65" stopIfTrue="1" operator="between">
      <formula>0</formula>
      <formula>0.5</formula>
    </cfRule>
    <cfRule type="cellIs" dxfId="1654" priority="66" stopIfTrue="1" operator="between">
      <formula>0</formula>
      <formula>99999999999999</formula>
    </cfRule>
    <cfRule type="cellIs" dxfId="1653" priority="67" stopIfTrue="1" operator="lessThan">
      <formula>0</formula>
    </cfRule>
  </conditionalFormatting>
  <conditionalFormatting sqref="H24">
    <cfRule type="cellIs" dxfId="1652" priority="62" stopIfTrue="1" operator="between">
      <formula>0</formula>
      <formula>0.5</formula>
    </cfRule>
    <cfRule type="cellIs" dxfId="1651" priority="63" stopIfTrue="1" operator="between">
      <formula>0</formula>
      <formula>99999999999999</formula>
    </cfRule>
    <cfRule type="cellIs" dxfId="1650" priority="64" stopIfTrue="1" operator="lessThan">
      <formula>0</formula>
    </cfRule>
  </conditionalFormatting>
  <conditionalFormatting sqref="E24:G24">
    <cfRule type="cellIs" dxfId="1649" priority="59" stopIfTrue="1" operator="between">
      <formula>0</formula>
      <formula>0.5</formula>
    </cfRule>
    <cfRule type="cellIs" dxfId="1648" priority="60" stopIfTrue="1" operator="between">
      <formula>0</formula>
      <formula>99999999999999</formula>
    </cfRule>
    <cfRule type="cellIs" dxfId="1647" priority="61" stopIfTrue="1" operator="lessThan">
      <formula>0</formula>
    </cfRule>
  </conditionalFormatting>
  <conditionalFormatting sqref="I25:K25">
    <cfRule type="cellIs" dxfId="1646" priority="56" stopIfTrue="1" operator="between">
      <formula>0</formula>
      <formula>0.5</formula>
    </cfRule>
    <cfRule type="cellIs" dxfId="1645" priority="57" stopIfTrue="1" operator="between">
      <formula>0</formula>
      <formula>99999999999999</formula>
    </cfRule>
    <cfRule type="cellIs" dxfId="1644" priority="58" stopIfTrue="1" operator="lessThan">
      <formula>0</formula>
    </cfRule>
  </conditionalFormatting>
  <conditionalFormatting sqref="H25">
    <cfRule type="cellIs" dxfId="1643" priority="53" stopIfTrue="1" operator="between">
      <formula>0</formula>
      <formula>0.5</formula>
    </cfRule>
    <cfRule type="cellIs" dxfId="1642" priority="54" stopIfTrue="1" operator="between">
      <formula>0</formula>
      <formula>99999999999999</formula>
    </cfRule>
    <cfRule type="cellIs" dxfId="1641" priority="55" stopIfTrue="1" operator="lessThan">
      <formula>0</formula>
    </cfRule>
  </conditionalFormatting>
  <conditionalFormatting sqref="E25:G25">
    <cfRule type="cellIs" dxfId="1640" priority="50" stopIfTrue="1" operator="between">
      <formula>0</formula>
      <formula>0.5</formula>
    </cfRule>
    <cfRule type="cellIs" dxfId="1639" priority="51" stopIfTrue="1" operator="between">
      <formula>0</formula>
      <formula>99999999999999</formula>
    </cfRule>
    <cfRule type="cellIs" dxfId="1638" priority="52" stopIfTrue="1" operator="lessThan">
      <formula>0</formula>
    </cfRule>
  </conditionalFormatting>
  <conditionalFormatting sqref="F12:K12">
    <cfRule type="expression" dxfId="1637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6:K57">
    <cfRule type="cellIs" dxfId="1636" priority="40" stopIfTrue="1" operator="between">
      <formula>0</formula>
      <formula>0.5</formula>
    </cfRule>
    <cfRule type="cellIs" dxfId="1635" priority="41" stopIfTrue="1" operator="between">
      <formula>0</formula>
      <formula>99999999999999</formula>
    </cfRule>
    <cfRule type="cellIs" dxfId="1634" priority="42" stopIfTrue="1" operator="lessThan">
      <formula>0</formula>
    </cfRule>
  </conditionalFormatting>
  <conditionalFormatting sqref="E52:K52 F53 H53:K53">
    <cfRule type="cellIs" dxfId="1633" priority="37" stopIfTrue="1" operator="between">
      <formula>0</formula>
      <formula>0.5</formula>
    </cfRule>
    <cfRule type="cellIs" dxfId="1632" priority="38" stopIfTrue="1" operator="between">
      <formula>0</formula>
      <formula>99999999999999</formula>
    </cfRule>
    <cfRule type="cellIs" dxfId="1631" priority="39" stopIfTrue="1" operator="lessThan">
      <formula>0</formula>
    </cfRule>
  </conditionalFormatting>
  <conditionalFormatting sqref="E66:K66">
    <cfRule type="cellIs" dxfId="1630" priority="34" stopIfTrue="1" operator="between">
      <formula>0</formula>
      <formula>0.5</formula>
    </cfRule>
    <cfRule type="cellIs" dxfId="1629" priority="35" stopIfTrue="1" operator="between">
      <formula>0</formula>
      <formula>99999999999999</formula>
    </cfRule>
    <cfRule type="cellIs" dxfId="1628" priority="36" stopIfTrue="1" operator="lessThan">
      <formula>0</formula>
    </cfRule>
  </conditionalFormatting>
  <conditionalFormatting sqref="L66">
    <cfRule type="cellIs" dxfId="1627" priority="31" stopIfTrue="1" operator="between">
      <formula>0</formula>
      <formula>0.5</formula>
    </cfRule>
    <cfRule type="cellIs" dxfId="1626" priority="32" stopIfTrue="1" operator="between">
      <formula>0</formula>
      <formula>99999999999999</formula>
    </cfRule>
    <cfRule type="cellIs" dxfId="1625" priority="33" stopIfTrue="1" operator="lessThan">
      <formula>0</formula>
    </cfRule>
  </conditionalFormatting>
  <conditionalFormatting sqref="E47:K47">
    <cfRule type="cellIs" dxfId="1624" priority="28" stopIfTrue="1" operator="between">
      <formula>0</formula>
      <formula>0.5</formula>
    </cfRule>
    <cfRule type="cellIs" dxfId="1623" priority="29" stopIfTrue="1" operator="between">
      <formula>0</formula>
      <formula>99999999999999</formula>
    </cfRule>
    <cfRule type="cellIs" dxfId="1622" priority="30" stopIfTrue="1" operator="lessThan">
      <formula>0</formula>
    </cfRule>
  </conditionalFormatting>
  <conditionalFormatting sqref="E47:K47">
    <cfRule type="cellIs" dxfId="1621" priority="25" stopIfTrue="1" operator="between">
      <formula>0</formula>
      <formula>0.5</formula>
    </cfRule>
    <cfRule type="cellIs" dxfId="1620" priority="26" stopIfTrue="1" operator="between">
      <formula>0</formula>
      <formula>99999999999999</formula>
    </cfRule>
    <cfRule type="cellIs" dxfId="1619" priority="27" stopIfTrue="1" operator="lessThan">
      <formula>0</formula>
    </cfRule>
  </conditionalFormatting>
  <conditionalFormatting sqref="E47:K47">
    <cfRule type="cellIs" dxfId="1618" priority="22" stopIfTrue="1" operator="between">
      <formula>0</formula>
      <formula>0.5</formula>
    </cfRule>
    <cfRule type="cellIs" dxfId="1617" priority="23" stopIfTrue="1" operator="between">
      <formula>0</formula>
      <formula>99999999999999</formula>
    </cfRule>
    <cfRule type="cellIs" dxfId="1616" priority="24" stopIfTrue="1" operator="lessThan">
      <formula>0</formula>
    </cfRule>
  </conditionalFormatting>
  <conditionalFormatting sqref="J47">
    <cfRule type="cellIs" dxfId="1615" priority="19" stopIfTrue="1" operator="between">
      <formula>0</formula>
      <formula>0.5</formula>
    </cfRule>
    <cfRule type="cellIs" dxfId="1614" priority="20" stopIfTrue="1" operator="between">
      <formula>0</formula>
      <formula>99999999999999</formula>
    </cfRule>
    <cfRule type="cellIs" dxfId="1613" priority="21" stopIfTrue="1" operator="lessThan">
      <formula>0</formula>
    </cfRule>
  </conditionalFormatting>
  <conditionalFormatting sqref="J47">
    <cfRule type="cellIs" dxfId="1612" priority="16" stopIfTrue="1" operator="between">
      <formula>0</formula>
      <formula>0.5</formula>
    </cfRule>
    <cfRule type="cellIs" dxfId="1611" priority="17" stopIfTrue="1" operator="between">
      <formula>0</formula>
      <formula>99999999999999</formula>
    </cfRule>
    <cfRule type="cellIs" dxfId="1610" priority="18" stopIfTrue="1" operator="lessThan">
      <formula>0</formula>
    </cfRule>
  </conditionalFormatting>
  <conditionalFormatting sqref="J47">
    <cfRule type="cellIs" dxfId="1609" priority="13" stopIfTrue="1" operator="between">
      <formula>0</formula>
      <formula>0.5</formula>
    </cfRule>
    <cfRule type="cellIs" dxfId="1608" priority="14" stopIfTrue="1" operator="between">
      <formula>0</formula>
      <formula>99999999999999</formula>
    </cfRule>
    <cfRule type="cellIs" dxfId="1607" priority="15" stopIfTrue="1" operator="lessThan">
      <formula>0</formula>
    </cfRule>
  </conditionalFormatting>
  <conditionalFormatting sqref="L54">
    <cfRule type="cellIs" dxfId="1606" priority="10" stopIfTrue="1" operator="between">
      <formula>0</formula>
      <formula>0.5</formula>
    </cfRule>
    <cfRule type="cellIs" dxfId="1605" priority="11" stopIfTrue="1" operator="between">
      <formula>0</formula>
      <formula>99999999999999</formula>
    </cfRule>
    <cfRule type="cellIs" dxfId="1604" priority="12" stopIfTrue="1" operator="lessThan">
      <formula>0</formula>
    </cfRule>
  </conditionalFormatting>
  <conditionalFormatting sqref="E54:K54 E53 G53">
    <cfRule type="cellIs" dxfId="1603" priority="7" stopIfTrue="1" operator="between">
      <formula>0</formula>
      <formula>0.5</formula>
    </cfRule>
    <cfRule type="cellIs" dxfId="1602" priority="8" stopIfTrue="1" operator="between">
      <formula>0</formula>
      <formula>99999999999999</formula>
    </cfRule>
    <cfRule type="cellIs" dxfId="1601" priority="9" stopIfTrue="1" operator="lessThan">
      <formula>0</formula>
    </cfRule>
  </conditionalFormatting>
  <conditionalFormatting sqref="L55">
    <cfRule type="cellIs" dxfId="1600" priority="4" stopIfTrue="1" operator="between">
      <formula>0</formula>
      <formula>0.5</formula>
    </cfRule>
    <cfRule type="cellIs" dxfId="1599" priority="5" stopIfTrue="1" operator="between">
      <formula>0</formula>
      <formula>99999999999999</formula>
    </cfRule>
    <cfRule type="cellIs" dxfId="1598" priority="6" stopIfTrue="1" operator="lessThan">
      <formula>0</formula>
    </cfRule>
  </conditionalFormatting>
  <conditionalFormatting sqref="E55:K55">
    <cfRule type="cellIs" dxfId="1597" priority="1" stopIfTrue="1" operator="between">
      <formula>0</formula>
      <formula>0.5</formula>
    </cfRule>
    <cfRule type="cellIs" dxfId="1596" priority="2" stopIfTrue="1" operator="between">
      <formula>0</formula>
      <formula>99999999999999</formula>
    </cfRule>
    <cfRule type="cellIs" dxfId="1595" priority="3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DCFC-9C8A-4D13-AF0C-1D1423868595}">
  <dimension ref="A2:K127"/>
  <sheetViews>
    <sheetView topLeftCell="H52" workbookViewId="0">
      <selection activeCell="L52" sqref="L1:X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'[8]Баланс для проверки'!A7:K7</f>
        <v>за июль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16</v>
      </c>
      <c r="C12" s="409"/>
      <c r="D12" s="276" t="s">
        <v>17</v>
      </c>
      <c r="E12" s="91">
        <f>G12</f>
        <v>84347722</v>
      </c>
      <c r="F12" s="91"/>
      <c r="G12" s="91">
        <f>ROUND(G13+G18+G21+G26,0)</f>
        <v>84347722</v>
      </c>
      <c r="H12" s="91">
        <f>H18+H21+H26+H13</f>
        <v>21791555</v>
      </c>
      <c r="I12" s="91"/>
      <c r="J12" s="91">
        <f>J13+J21+J26</f>
        <v>62556167</v>
      </c>
      <c r="K12" s="91"/>
    </row>
    <row r="13" spans="1:11" ht="33.75" customHeight="1" x14ac:dyDescent="0.25">
      <c r="A13" s="328" t="s">
        <v>18</v>
      </c>
      <c r="B13" s="416" t="s">
        <v>19</v>
      </c>
      <c r="C13" s="417"/>
      <c r="D13" s="329" t="s">
        <v>17</v>
      </c>
      <c r="E13" s="95">
        <f t="shared" ref="E13:E18" si="0">G13</f>
        <v>48893685</v>
      </c>
      <c r="F13" s="95"/>
      <c r="G13" s="95">
        <f>ROUND(G14+G15+G16+G17,0)</f>
        <v>48893685</v>
      </c>
      <c r="H13" s="95">
        <f>H16</f>
        <v>8616170</v>
      </c>
      <c r="I13" s="95">
        <v>0</v>
      </c>
      <c r="J13" s="95">
        <f>ROUND(J14+J15+J16+J17,0)</f>
        <v>40277515</v>
      </c>
      <c r="K13" s="95"/>
    </row>
    <row r="14" spans="1:11" ht="33.75" customHeight="1" x14ac:dyDescent="0.25">
      <c r="A14" s="275" t="s">
        <v>20</v>
      </c>
      <c r="B14" s="413" t="s">
        <v>21</v>
      </c>
      <c r="C14" s="413"/>
      <c r="D14" s="276" t="s">
        <v>17</v>
      </c>
      <c r="E14" s="50">
        <f t="shared" si="0"/>
        <v>27348886</v>
      </c>
      <c r="F14" s="50"/>
      <c r="G14" s="50">
        <f>H14+I14+J14+K14</f>
        <v>27348886</v>
      </c>
      <c r="H14" s="50">
        <v>0</v>
      </c>
      <c r="I14" s="50">
        <v>0</v>
      </c>
      <c r="J14" s="50">
        <v>27348886</v>
      </c>
      <c r="K14" s="50"/>
    </row>
    <row r="15" spans="1:11" ht="33.75" customHeight="1" x14ac:dyDescent="0.25">
      <c r="A15" s="275" t="s">
        <v>22</v>
      </c>
      <c r="B15" s="413" t="s">
        <v>23</v>
      </c>
      <c r="C15" s="413"/>
      <c r="D15" s="276" t="s">
        <v>17</v>
      </c>
      <c r="E15" s="50">
        <f t="shared" si="0"/>
        <v>12928629</v>
      </c>
      <c r="F15" s="50"/>
      <c r="G15" s="50">
        <f>H15+I15+J15+K15</f>
        <v>12928629</v>
      </c>
      <c r="H15" s="50">
        <v>0</v>
      </c>
      <c r="I15" s="50">
        <v>0</v>
      </c>
      <c r="J15" s="50">
        <v>12928629</v>
      </c>
      <c r="K15" s="50">
        <v>0</v>
      </c>
    </row>
    <row r="16" spans="1:11" ht="33.75" customHeight="1" x14ac:dyDescent="0.25">
      <c r="A16" s="275" t="s">
        <v>24</v>
      </c>
      <c r="B16" s="413" t="s">
        <v>25</v>
      </c>
      <c r="C16" s="413"/>
      <c r="D16" s="276" t="s">
        <v>17</v>
      </c>
      <c r="E16" s="50">
        <f t="shared" si="0"/>
        <v>8616170</v>
      </c>
      <c r="F16" s="50"/>
      <c r="G16" s="50">
        <f>H16</f>
        <v>8616170</v>
      </c>
      <c r="H16" s="50">
        <v>8616170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27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29</v>
      </c>
      <c r="C18" s="412"/>
      <c r="D18" s="329" t="s">
        <v>17</v>
      </c>
      <c r="E18" s="95">
        <f t="shared" si="0"/>
        <v>3927904</v>
      </c>
      <c r="F18" s="95"/>
      <c r="G18" s="95">
        <f>H18</f>
        <v>3927904</v>
      </c>
      <c r="H18" s="95">
        <f>H20</f>
        <v>3927904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31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33</v>
      </c>
      <c r="C20" s="413"/>
      <c r="D20" s="276" t="s">
        <v>17</v>
      </c>
      <c r="E20" s="50">
        <f t="shared" ref="E20:E31" si="1">G20</f>
        <v>3927904</v>
      </c>
      <c r="F20" s="50"/>
      <c r="G20" s="50">
        <f>H20+I20+J20+K20</f>
        <v>3927904</v>
      </c>
      <c r="H20" s="50">
        <v>3927904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35</v>
      </c>
      <c r="C21" s="412"/>
      <c r="D21" s="329" t="s">
        <v>17</v>
      </c>
      <c r="E21" s="95">
        <f t="shared" si="1"/>
        <v>3404178</v>
      </c>
      <c r="F21" s="95"/>
      <c r="G21" s="95">
        <f>J21+H21</f>
        <v>3404178</v>
      </c>
      <c r="H21" s="95">
        <f>H24+H25</f>
        <v>1174389</v>
      </c>
      <c r="I21" s="95">
        <v>0</v>
      </c>
      <c r="J21" s="95">
        <f>J22+J23+J24+J25</f>
        <v>2229789</v>
      </c>
      <c r="K21" s="95">
        <v>0</v>
      </c>
    </row>
    <row r="22" spans="1:11" ht="33.75" customHeight="1" x14ac:dyDescent="0.25">
      <c r="A22" s="275" t="s">
        <v>36</v>
      </c>
      <c r="B22" s="413" t="s">
        <v>37</v>
      </c>
      <c r="C22" s="413"/>
      <c r="D22" s="276" t="s">
        <v>17</v>
      </c>
      <c r="E22" s="50">
        <f t="shared" si="1"/>
        <v>580912</v>
      </c>
      <c r="F22" s="50"/>
      <c r="G22" s="50">
        <f>H22+I22+J22+K22</f>
        <v>580912</v>
      </c>
      <c r="H22" s="50">
        <v>0</v>
      </c>
      <c r="I22" s="50">
        <v>0</v>
      </c>
      <c r="J22" s="50">
        <v>580912</v>
      </c>
      <c r="K22" s="50">
        <v>0</v>
      </c>
    </row>
    <row r="23" spans="1:11" ht="33.75" customHeight="1" x14ac:dyDescent="0.25">
      <c r="A23" s="275" t="s">
        <v>38</v>
      </c>
      <c r="B23" s="413" t="s">
        <v>39</v>
      </c>
      <c r="C23" s="413"/>
      <c r="D23" s="276" t="s">
        <v>17</v>
      </c>
      <c r="E23" s="99">
        <f t="shared" si="1"/>
        <v>1155572</v>
      </c>
      <c r="F23" s="99"/>
      <c r="G23" s="99">
        <f>J23</f>
        <v>1155572</v>
      </c>
      <c r="H23" s="99">
        <v>0</v>
      </c>
      <c r="I23" s="99">
        <v>0</v>
      </c>
      <c r="J23" s="99">
        <v>1155572</v>
      </c>
      <c r="K23" s="50">
        <v>0</v>
      </c>
    </row>
    <row r="24" spans="1:11" ht="33.75" customHeight="1" x14ac:dyDescent="0.25">
      <c r="A24" s="275" t="s">
        <v>40</v>
      </c>
      <c r="B24" s="413" t="s">
        <v>41</v>
      </c>
      <c r="C24" s="413"/>
      <c r="D24" s="276" t="s">
        <v>17</v>
      </c>
      <c r="E24" s="99">
        <f t="shared" si="1"/>
        <v>1174389</v>
      </c>
      <c r="F24" s="99"/>
      <c r="G24" s="99">
        <f>H24</f>
        <v>1174389</v>
      </c>
      <c r="H24" s="99">
        <v>1174389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/>
      <c r="B25" s="413" t="s">
        <v>42</v>
      </c>
      <c r="C25" s="413"/>
      <c r="D25" s="276"/>
      <c r="E25" s="99">
        <f t="shared" si="1"/>
        <v>493305</v>
      </c>
      <c r="F25" s="99"/>
      <c r="G25" s="99">
        <f>J25</f>
        <v>493305</v>
      </c>
      <c r="H25" s="99"/>
      <c r="I25" s="50"/>
      <c r="J25" s="50">
        <v>493305</v>
      </c>
      <c r="K25" s="50"/>
    </row>
    <row r="26" spans="1:11" ht="33.75" customHeight="1" x14ac:dyDescent="0.25">
      <c r="A26" s="328" t="s">
        <v>43</v>
      </c>
      <c r="B26" s="412" t="s">
        <v>44</v>
      </c>
      <c r="C26" s="412"/>
      <c r="D26" s="329" t="s">
        <v>17</v>
      </c>
      <c r="E26" s="95">
        <f t="shared" si="1"/>
        <v>28121955</v>
      </c>
      <c r="F26" s="95"/>
      <c r="G26" s="95">
        <f>H26+I26+J26+K26</f>
        <v>28121955</v>
      </c>
      <c r="H26" s="95">
        <f>H27</f>
        <v>8073092</v>
      </c>
      <c r="I26" s="95">
        <v>0</v>
      </c>
      <c r="J26" s="95">
        <f>J27+J29+J30+J28+J31</f>
        <v>20048863</v>
      </c>
      <c r="K26" s="95">
        <v>0</v>
      </c>
    </row>
    <row r="27" spans="1:11" ht="33.75" customHeight="1" x14ac:dyDescent="0.25">
      <c r="A27" s="275" t="s">
        <v>45</v>
      </c>
      <c r="B27" s="409" t="s">
        <v>46</v>
      </c>
      <c r="C27" s="409"/>
      <c r="D27" s="276" t="s">
        <v>17</v>
      </c>
      <c r="E27" s="50">
        <f t="shared" si="1"/>
        <v>19756773</v>
      </c>
      <c r="F27" s="50"/>
      <c r="G27" s="50">
        <f>H27+I27+J27+K27</f>
        <v>19756773</v>
      </c>
      <c r="H27" s="50">
        <v>8073092</v>
      </c>
      <c r="I27" s="50">
        <v>0</v>
      </c>
      <c r="J27" s="50">
        <v>11683681</v>
      </c>
      <c r="K27" s="50">
        <v>0</v>
      </c>
    </row>
    <row r="28" spans="1:11" ht="33.75" customHeight="1" x14ac:dyDescent="0.25">
      <c r="A28" s="275" t="s">
        <v>47</v>
      </c>
      <c r="B28" s="407" t="s">
        <v>48</v>
      </c>
      <c r="C28" s="408"/>
      <c r="D28" s="276" t="s">
        <v>17</v>
      </c>
      <c r="E28" s="50">
        <f t="shared" si="1"/>
        <v>170048</v>
      </c>
      <c r="F28" s="50"/>
      <c r="G28" s="50">
        <f>J28</f>
        <v>170048</v>
      </c>
      <c r="H28" s="50"/>
      <c r="I28" s="50"/>
      <c r="J28" s="50">
        <v>170048</v>
      </c>
      <c r="K28" s="50"/>
    </row>
    <row r="29" spans="1:11" ht="33.75" customHeight="1" x14ac:dyDescent="0.25">
      <c r="A29" s="275" t="s">
        <v>49</v>
      </c>
      <c r="B29" s="409" t="s">
        <v>50</v>
      </c>
      <c r="C29" s="409"/>
      <c r="D29" s="276" t="s">
        <v>17</v>
      </c>
      <c r="E29" s="50">
        <f t="shared" si="1"/>
        <v>757676</v>
      </c>
      <c r="F29" s="50"/>
      <c r="G29" s="50">
        <f>H29+I29+J29+K29</f>
        <v>757676</v>
      </c>
      <c r="H29" s="50">
        <v>0</v>
      </c>
      <c r="I29" s="50">
        <v>0</v>
      </c>
      <c r="J29" s="50">
        <v>757676</v>
      </c>
      <c r="K29" s="50">
        <v>0</v>
      </c>
    </row>
    <row r="30" spans="1:11" ht="33.75" customHeight="1" x14ac:dyDescent="0.25">
      <c r="A30" s="275" t="s">
        <v>51</v>
      </c>
      <c r="B30" s="409" t="s">
        <v>52</v>
      </c>
      <c r="C30" s="409"/>
      <c r="D30" s="276" t="s">
        <v>17</v>
      </c>
      <c r="E30" s="50">
        <f t="shared" si="1"/>
        <v>6370994</v>
      </c>
      <c r="F30" s="50"/>
      <c r="G30" s="50">
        <f>H30+I30+J30+K30</f>
        <v>6370994</v>
      </c>
      <c r="H30" s="50"/>
      <c r="I30" s="50"/>
      <c r="J30" s="50">
        <v>6370994</v>
      </c>
      <c r="K30" s="50"/>
    </row>
    <row r="31" spans="1:11" ht="33.75" customHeight="1" x14ac:dyDescent="0.25">
      <c r="A31" s="275" t="s">
        <v>53</v>
      </c>
      <c r="B31" s="409" t="s">
        <v>54</v>
      </c>
      <c r="C31" s="409"/>
      <c r="D31" s="276" t="s">
        <v>17</v>
      </c>
      <c r="E31" s="50">
        <f t="shared" si="1"/>
        <v>1066464</v>
      </c>
      <c r="F31" s="50"/>
      <c r="G31" s="50">
        <f>H31+I31+J31+K31</f>
        <v>1066464</v>
      </c>
      <c r="H31" s="50"/>
      <c r="I31" s="50"/>
      <c r="J31" s="50">
        <v>1066464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74819257.601999</v>
      </c>
      <c r="F32" s="333"/>
      <c r="G32" s="332">
        <f>J32+K32+H32+I32</f>
        <v>74819257.601999</v>
      </c>
      <c r="H32" s="332">
        <f>H33+H52+H58</f>
        <v>0</v>
      </c>
      <c r="I32" s="332">
        <f>I33+I52+I58</f>
        <v>0</v>
      </c>
      <c r="J32" s="332">
        <f>J33+J52+J58</f>
        <v>29096874.302999999</v>
      </c>
      <c r="K32" s="332">
        <f>K33+K52+K58</f>
        <v>45722383.298999004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f>G33</f>
        <v>71817845.079999</v>
      </c>
      <c r="F33" s="277"/>
      <c r="G33" s="277">
        <f>SUM(H33:K33)</f>
        <v>71817845.079999</v>
      </c>
      <c r="H33" s="277">
        <f>H34+H49</f>
        <v>0</v>
      </c>
      <c r="I33" s="277">
        <f>I34+I49</f>
        <v>0</v>
      </c>
      <c r="J33" s="277">
        <f>J34+J49</f>
        <v>26531618.502999999</v>
      </c>
      <c r="K33" s="277">
        <f>K34+K49</f>
        <v>45286226.576999001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f>G34</f>
        <v>59154886.773000002</v>
      </c>
      <c r="F34" s="277"/>
      <c r="G34" s="277">
        <f>SUM(H34:K34)</f>
        <v>59154886.773000002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14069680.192</v>
      </c>
      <c r="K34" s="277">
        <f>SUM(K35:K48)</f>
        <v>45085206.581</v>
      </c>
    </row>
    <row r="35" spans="1:11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2292620.486</v>
      </c>
      <c r="F35" s="277"/>
      <c r="G35" s="277">
        <f t="shared" ref="G35:G49" si="3">SUM(H35:K35)</f>
        <v>2292620.486</v>
      </c>
      <c r="H35" s="277"/>
      <c r="I35" s="277"/>
      <c r="J35" s="277">
        <v>1680671.64</v>
      </c>
      <c r="K35" s="277">
        <v>611948.84600000002</v>
      </c>
    </row>
    <row r="36" spans="1:11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82">
        <f t="shared" si="2"/>
        <v>9473682.118999999</v>
      </c>
      <c r="F36" s="282"/>
      <c r="G36" s="282">
        <f t="shared" si="3"/>
        <v>9473682.118999999</v>
      </c>
      <c r="H36" s="282"/>
      <c r="I36" s="282"/>
      <c r="J36" s="282">
        <v>3544164.09</v>
      </c>
      <c r="K36" s="282">
        <v>5929518.0290000001</v>
      </c>
    </row>
    <row r="37" spans="1:11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3552488.531</v>
      </c>
      <c r="F37" s="277"/>
      <c r="G37" s="277">
        <f t="shared" si="3"/>
        <v>3552488.531</v>
      </c>
      <c r="H37" s="277"/>
      <c r="I37" s="277"/>
      <c r="J37" s="277">
        <v>803336.44099999999</v>
      </c>
      <c r="K37" s="277">
        <v>2749152.09</v>
      </c>
    </row>
    <row r="38" spans="1:11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8190463.2850000001</v>
      </c>
      <c r="F38" s="277"/>
      <c r="G38" s="277">
        <f t="shared" si="3"/>
        <v>8190463.2850000001</v>
      </c>
      <c r="H38" s="277"/>
      <c r="I38" s="277"/>
      <c r="J38" s="277">
        <v>775283.05200000003</v>
      </c>
      <c r="K38" s="277">
        <v>7415180.233</v>
      </c>
    </row>
    <row r="39" spans="1:11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13417145.278000001</v>
      </c>
      <c r="F39" s="277"/>
      <c r="G39" s="277">
        <f t="shared" si="3"/>
        <v>13417145.278000001</v>
      </c>
      <c r="H39" s="277"/>
      <c r="I39" s="277"/>
      <c r="J39" s="277">
        <v>1063666.2249999999</v>
      </c>
      <c r="K39" s="277">
        <v>12353479.053000001</v>
      </c>
    </row>
    <row r="40" spans="1:11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3124643.4750000001</v>
      </c>
      <c r="F40" s="277"/>
      <c r="G40" s="277">
        <f t="shared" si="3"/>
        <v>3124643.4750000001</v>
      </c>
      <c r="H40" s="278"/>
      <c r="I40" s="278"/>
      <c r="J40" s="278">
        <v>802728.03399999999</v>
      </c>
      <c r="K40" s="278">
        <v>2321915.4410000001</v>
      </c>
    </row>
    <row r="41" spans="1:11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340465.64</v>
      </c>
      <c r="F41" s="277"/>
      <c r="G41" s="277">
        <f t="shared" si="3"/>
        <v>340465.64</v>
      </c>
      <c r="H41" s="278"/>
      <c r="I41" s="278"/>
      <c r="J41" s="278">
        <v>212435.4</v>
      </c>
      <c r="K41" s="278">
        <v>128030.24</v>
      </c>
    </row>
    <row r="42" spans="1:11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4627318.6789999995</v>
      </c>
      <c r="F42" s="277"/>
      <c r="G42" s="277">
        <f t="shared" si="3"/>
        <v>4627318.6789999995</v>
      </c>
      <c r="H42" s="278"/>
      <c r="I42" s="278"/>
      <c r="J42" s="278">
        <v>1562357.5460000001</v>
      </c>
      <c r="K42" s="278">
        <v>3064961.1329999999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1941385.176</v>
      </c>
      <c r="F43" s="277"/>
      <c r="G43" s="277">
        <f t="shared" si="3"/>
        <v>1941385.176</v>
      </c>
      <c r="H43" s="278"/>
      <c r="I43" s="278"/>
      <c r="J43" s="278">
        <v>576231.63800000004</v>
      </c>
      <c r="K43" s="278">
        <v>1365153.5379999999</v>
      </c>
    </row>
    <row r="44" spans="1:11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8652426.8030000012</v>
      </c>
      <c r="F44" s="277"/>
      <c r="G44" s="277">
        <f t="shared" si="3"/>
        <v>8652426.8030000012</v>
      </c>
      <c r="H44" s="278"/>
      <c r="I44" s="278"/>
      <c r="J44" s="278">
        <v>1662381.01</v>
      </c>
      <c r="K44" s="278">
        <v>6990045.7930000005</v>
      </c>
    </row>
    <row r="45" spans="1:11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</row>
    <row r="46" spans="1:11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936.85</v>
      </c>
      <c r="F46" s="277"/>
      <c r="G46" s="277">
        <f>SUM(H46:K46)</f>
        <v>936.85</v>
      </c>
      <c r="H46" s="278"/>
      <c r="I46" s="278"/>
      <c r="J46" s="277">
        <v>1840</v>
      </c>
      <c r="K46" s="335">
        <v>-903.15</v>
      </c>
    </row>
    <row r="47" spans="1:11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3512970.5599999996</v>
      </c>
      <c r="F47" s="277"/>
      <c r="G47" s="277">
        <f>SUM(H47:K47)</f>
        <v>3512970.5599999996</v>
      </c>
      <c r="H47" s="278"/>
      <c r="I47" s="278"/>
      <c r="J47" s="278">
        <v>1372164.2249999999</v>
      </c>
      <c r="K47" s="278">
        <v>2140806.335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28339.891</v>
      </c>
      <c r="F48" s="277"/>
      <c r="G48" s="277">
        <f>SUM(H48:K48)</f>
        <v>28339.891</v>
      </c>
      <c r="H48" s="278"/>
      <c r="I48" s="278"/>
      <c r="J48" s="278">
        <v>12420.891</v>
      </c>
      <c r="K48" s="278">
        <v>15919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f>G49</f>
        <v>12662958.306998998</v>
      </c>
      <c r="F49" s="277"/>
      <c r="G49" s="277">
        <f t="shared" si="3"/>
        <v>12662958.306998998</v>
      </c>
      <c r="H49" s="277"/>
      <c r="I49" s="277"/>
      <c r="J49" s="277">
        <v>12461938.310999999</v>
      </c>
      <c r="K49" s="277">
        <v>201019.99599899998</v>
      </c>
    </row>
    <row r="50" spans="1:11" ht="34.5" customHeight="1" x14ac:dyDescent="0.25">
      <c r="A50" s="275" t="s">
        <v>94</v>
      </c>
      <c r="B50" s="410" t="s">
        <v>95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2491450.0070000002</v>
      </c>
      <c r="F52" s="338"/>
      <c r="G52" s="339">
        <f>H52+I52+J52+K52</f>
        <v>2491450.0070000002</v>
      </c>
      <c r="H52" s="339">
        <v>0</v>
      </c>
      <c r="I52" s="339">
        <v>0</v>
      </c>
      <c r="J52" s="339">
        <f>J53+J54</f>
        <v>2491450.0070000002</v>
      </c>
      <c r="K52" s="49">
        <f>K53</f>
        <v>0</v>
      </c>
    </row>
    <row r="53" spans="1:11" ht="28.5" customHeight="1" x14ac:dyDescent="0.25">
      <c r="A53" s="275" t="s">
        <v>100</v>
      </c>
      <c r="B53" s="407" t="s">
        <v>101</v>
      </c>
      <c r="C53" s="408"/>
      <c r="D53" s="276" t="s">
        <v>17</v>
      </c>
      <c r="E53" s="338">
        <f>G53</f>
        <v>61151.006999999998</v>
      </c>
      <c r="F53" s="338"/>
      <c r="G53" s="339">
        <f>H53+I53+J53+K53</f>
        <v>61151.006999999998</v>
      </c>
      <c r="H53" s="49">
        <v>0</v>
      </c>
      <c r="I53" s="49">
        <v>0</v>
      </c>
      <c r="J53" s="339">
        <v>61151.006999999998</v>
      </c>
      <c r="K53" s="49"/>
    </row>
    <row r="54" spans="1:11" ht="28.5" customHeight="1" x14ac:dyDescent="0.25">
      <c r="A54" s="275" t="s">
        <v>102</v>
      </c>
      <c r="B54" s="398" t="s">
        <v>103</v>
      </c>
      <c r="C54" s="399"/>
      <c r="D54" s="276" t="s">
        <v>17</v>
      </c>
      <c r="E54" s="50">
        <f>G54</f>
        <v>2430299</v>
      </c>
      <c r="F54" s="50"/>
      <c r="G54" s="51">
        <f>H54+I54+J54+K54</f>
        <v>2430299</v>
      </c>
      <c r="H54" s="51">
        <v>0</v>
      </c>
      <c r="I54" s="51">
        <v>0</v>
      </c>
      <c r="J54" s="51">
        <v>2430299</v>
      </c>
      <c r="K54" s="51">
        <v>0</v>
      </c>
    </row>
    <row r="55" spans="1:11" ht="28.5" customHeight="1" x14ac:dyDescent="0.25">
      <c r="A55" s="275" t="s">
        <v>104</v>
      </c>
      <c r="B55" s="398" t="s">
        <v>105</v>
      </c>
      <c r="C55" s="399"/>
      <c r="D55" s="276" t="s">
        <v>17</v>
      </c>
      <c r="E55" s="316">
        <v>0</v>
      </c>
      <c r="F55" s="316"/>
      <c r="G55" s="316">
        <v>0</v>
      </c>
      <c r="H55" s="316">
        <v>0</v>
      </c>
      <c r="I55" s="316">
        <v>0</v>
      </c>
      <c r="J55" s="316">
        <v>0</v>
      </c>
      <c r="K55" s="316">
        <v>0</v>
      </c>
    </row>
    <row r="56" spans="1:11" ht="28.5" customHeight="1" x14ac:dyDescent="0.25">
      <c r="A56" s="382"/>
      <c r="B56" s="383"/>
      <c r="C56" s="384"/>
      <c r="D56" s="385"/>
      <c r="E56" s="386"/>
      <c r="F56" s="386"/>
      <c r="G56" s="386"/>
      <c r="H56" s="386"/>
      <c r="I56" s="386"/>
      <c r="J56" s="386"/>
      <c r="K56" s="386"/>
    </row>
    <row r="57" spans="1:11" ht="35.25" customHeight="1" x14ac:dyDescent="0.25">
      <c r="A57" s="317" t="s">
        <v>106</v>
      </c>
      <c r="B57" s="407" t="s">
        <v>107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21" t="s">
        <v>147</v>
      </c>
      <c r="C58" s="521"/>
      <c r="D58" s="276" t="s">
        <v>17</v>
      </c>
      <c r="E58" s="277">
        <f>G58</f>
        <v>509962.51500000001</v>
      </c>
      <c r="F58" s="277"/>
      <c r="G58" s="278">
        <f>J58+K58</f>
        <v>509962.51500000001</v>
      </c>
      <c r="H58" s="278">
        <v>0</v>
      </c>
      <c r="I58" s="278">
        <v>0</v>
      </c>
      <c r="J58" s="278">
        <v>73805.793000000005</v>
      </c>
      <c r="K58" s="278">
        <v>436156.72200000001</v>
      </c>
    </row>
    <row r="59" spans="1:11" ht="36" customHeight="1" x14ac:dyDescent="0.25">
      <c r="A59" s="317" t="s">
        <v>110</v>
      </c>
      <c r="B59" s="522" t="s">
        <v>111</v>
      </c>
      <c r="C59" s="52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9528464</v>
      </c>
      <c r="F60" s="315"/>
      <c r="G60" s="320">
        <f>ROUND(G12-G32,0)</f>
        <v>9528464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11.296646517614311</v>
      </c>
      <c r="F61" s="322"/>
      <c r="G61" s="321">
        <f>G60/G12*100</f>
        <v>11.296646517614311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E60-8601341</f>
        <v>927123</v>
      </c>
      <c r="F62" s="324"/>
      <c r="G62" s="323">
        <f>G60-8601341</f>
        <v>927123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1.0991677996946971</v>
      </c>
      <c r="F63" s="325"/>
      <c r="G63" s="321">
        <f>G62/G12*100</f>
        <v>1.0991677996946971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71817845.079999</v>
      </c>
      <c r="F64" s="315"/>
      <c r="G64" s="320">
        <f>G32-G58-G52</f>
        <v>71817845.079999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509962.51500000001</v>
      </c>
      <c r="F65" s="315"/>
      <c r="G65" s="320">
        <f>G58</f>
        <v>509962.51500000001</v>
      </c>
      <c r="H65" s="320"/>
      <c r="I65" s="320"/>
      <c r="J65" s="320"/>
      <c r="K65" s="315"/>
    </row>
    <row r="66" spans="1:11" ht="28.5" customHeight="1" x14ac:dyDescent="0.25">
      <c r="A66" s="551" t="s">
        <v>148</v>
      </c>
      <c r="B66" s="551"/>
      <c r="C66" s="551"/>
      <c r="D66" s="551"/>
      <c r="E66" s="551"/>
      <c r="F66" s="551"/>
      <c r="G66" s="551"/>
      <c r="H66" s="551"/>
      <c r="I66" s="551"/>
      <c r="J66" s="551"/>
      <c r="K66" s="551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B64:C64"/>
    <mergeCell ref="B65:C65"/>
    <mergeCell ref="A66:K66"/>
    <mergeCell ref="A68:B68"/>
    <mergeCell ref="D68:E68"/>
    <mergeCell ref="I68:J68"/>
    <mergeCell ref="A75:B75"/>
    <mergeCell ref="D75:E75"/>
    <mergeCell ref="I75:J75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716" priority="119" stopIfTrue="1" operator="between">
      <formula>0</formula>
      <formula>0.5</formula>
    </cfRule>
    <cfRule type="cellIs" dxfId="715" priority="120" stopIfTrue="1" operator="between">
      <formula>0</formula>
      <formula>99999999999999</formula>
    </cfRule>
    <cfRule type="cellIs" dxfId="714" priority="121" stopIfTrue="1" operator="lessThan">
      <formula>0</formula>
    </cfRule>
  </conditionalFormatting>
  <conditionalFormatting sqref="F61 H60:K61">
    <cfRule type="cellIs" dxfId="713" priority="116" stopIfTrue="1" operator="between">
      <formula>0</formula>
      <formula>0.5</formula>
    </cfRule>
    <cfRule type="cellIs" dxfId="712" priority="117" stopIfTrue="1" operator="between">
      <formula>0</formula>
      <formula>99999999999999</formula>
    </cfRule>
    <cfRule type="cellIs" dxfId="711" priority="118" stopIfTrue="1" operator="lessThan">
      <formula>0</formula>
    </cfRule>
  </conditionalFormatting>
  <conditionalFormatting sqref="F62:F63">
    <cfRule type="cellIs" dxfId="710" priority="113" stopIfTrue="1" operator="between">
      <formula>0</formula>
      <formula>0.5</formula>
    </cfRule>
    <cfRule type="cellIs" dxfId="709" priority="114" stopIfTrue="1" operator="between">
      <formula>0</formula>
      <formula>99999999999999</formula>
    </cfRule>
    <cfRule type="cellIs" dxfId="708" priority="115" stopIfTrue="1" operator="lessThan">
      <formula>0</formula>
    </cfRule>
  </conditionalFormatting>
  <conditionalFormatting sqref="E33:K46 E55:K56 E48:K51">
    <cfRule type="cellIs" dxfId="707" priority="107" stopIfTrue="1" operator="between">
      <formula>0</formula>
      <formula>0.5</formula>
    </cfRule>
    <cfRule type="cellIs" dxfId="706" priority="108" stopIfTrue="1" operator="between">
      <formula>0</formula>
      <formula>99999999999999</formula>
    </cfRule>
    <cfRule type="cellIs" dxfId="705" priority="109" stopIfTrue="1" operator="lessThan">
      <formula>0</formula>
    </cfRule>
  </conditionalFormatting>
  <conditionalFormatting sqref="E55:K56 E48:K51 E33:K46">
    <cfRule type="cellIs" dxfId="704" priority="104" stopIfTrue="1" operator="between">
      <formula>0</formula>
      <formula>0.5</formula>
    </cfRule>
    <cfRule type="cellIs" dxfId="703" priority="105" stopIfTrue="1" operator="between">
      <formula>0</formula>
      <formula>99999999999999</formula>
    </cfRule>
    <cfRule type="cellIs" dxfId="702" priority="106" stopIfTrue="1" operator="lessThan">
      <formula>0</formula>
    </cfRule>
  </conditionalFormatting>
  <conditionalFormatting sqref="E55:K56 E48:K51 E33:K46">
    <cfRule type="cellIs" dxfId="701" priority="101" stopIfTrue="1" operator="between">
      <formula>0</formula>
      <formula>0.5</formula>
    </cfRule>
    <cfRule type="cellIs" dxfId="700" priority="102" stopIfTrue="1" operator="between">
      <formula>0</formula>
      <formula>99999999999999</formula>
    </cfRule>
    <cfRule type="cellIs" dxfId="699" priority="103" stopIfTrue="1" operator="lessThan">
      <formula>0</formula>
    </cfRule>
  </conditionalFormatting>
  <conditionalFormatting sqref="J43 J45:J46 J48">
    <cfRule type="cellIs" dxfId="698" priority="98" stopIfTrue="1" operator="between">
      <formula>0</formula>
      <formula>0.5</formula>
    </cfRule>
    <cfRule type="cellIs" dxfId="697" priority="99" stopIfTrue="1" operator="between">
      <formula>0</formula>
      <formula>99999999999999</formula>
    </cfRule>
    <cfRule type="cellIs" dxfId="696" priority="100" stopIfTrue="1" operator="lessThan">
      <formula>0</formula>
    </cfRule>
  </conditionalFormatting>
  <conditionalFormatting sqref="J43 J45:J46 J48">
    <cfRule type="cellIs" dxfId="695" priority="95" stopIfTrue="1" operator="between">
      <formula>0</formula>
      <formula>0.5</formula>
    </cfRule>
    <cfRule type="cellIs" dxfId="694" priority="96" stopIfTrue="1" operator="between">
      <formula>0</formula>
      <formula>99999999999999</formula>
    </cfRule>
    <cfRule type="cellIs" dxfId="693" priority="97" stopIfTrue="1" operator="lessThan">
      <formula>0</formula>
    </cfRule>
  </conditionalFormatting>
  <conditionalFormatting sqref="J43 J45:J46 J48">
    <cfRule type="cellIs" dxfId="692" priority="92" stopIfTrue="1" operator="between">
      <formula>0</formula>
      <formula>0.5</formula>
    </cfRule>
    <cfRule type="cellIs" dxfId="691" priority="93" stopIfTrue="1" operator="between">
      <formula>0</formula>
      <formula>99999999999999</formula>
    </cfRule>
    <cfRule type="cellIs" dxfId="690" priority="94" stopIfTrue="1" operator="lessThan">
      <formula>0</formula>
    </cfRule>
  </conditionalFormatting>
  <conditionalFormatting sqref="J49">
    <cfRule type="cellIs" dxfId="689" priority="89" stopIfTrue="1" operator="between">
      <formula>0</formula>
      <formula>0.5</formula>
    </cfRule>
    <cfRule type="cellIs" dxfId="688" priority="90" stopIfTrue="1" operator="between">
      <formula>0</formula>
      <formula>99999999999999</formula>
    </cfRule>
    <cfRule type="cellIs" dxfId="687" priority="91" stopIfTrue="1" operator="lessThan">
      <formula>0</formula>
    </cfRule>
  </conditionalFormatting>
  <conditionalFormatting sqref="K44">
    <cfRule type="cellIs" dxfId="686" priority="86" stopIfTrue="1" operator="between">
      <formula>0</formula>
      <formula>0.5</formula>
    </cfRule>
    <cfRule type="cellIs" dxfId="685" priority="87" stopIfTrue="1" operator="between">
      <formula>0</formula>
      <formula>99999999999999</formula>
    </cfRule>
    <cfRule type="cellIs" dxfId="684" priority="88" stopIfTrue="1" operator="lessThan">
      <formula>0</formula>
    </cfRule>
  </conditionalFormatting>
  <conditionalFormatting sqref="J44">
    <cfRule type="cellIs" dxfId="683" priority="83" stopIfTrue="1" operator="between">
      <formula>0</formula>
      <formula>0.5</formula>
    </cfRule>
    <cfRule type="cellIs" dxfId="682" priority="84" stopIfTrue="1" operator="between">
      <formula>0</formula>
      <formula>99999999999999</formula>
    </cfRule>
    <cfRule type="cellIs" dxfId="681" priority="85" stopIfTrue="1" operator="lessThan">
      <formula>0</formula>
    </cfRule>
  </conditionalFormatting>
  <conditionalFormatting sqref="J44">
    <cfRule type="cellIs" dxfId="680" priority="80" stopIfTrue="1" operator="between">
      <formula>0</formula>
      <formula>0.5</formula>
    </cfRule>
    <cfRule type="cellIs" dxfId="679" priority="81" stopIfTrue="1" operator="between">
      <formula>0</formula>
      <formula>99999999999999</formula>
    </cfRule>
    <cfRule type="cellIs" dxfId="678" priority="82" stopIfTrue="1" operator="lessThan">
      <formula>0</formula>
    </cfRule>
  </conditionalFormatting>
  <conditionalFormatting sqref="J44">
    <cfRule type="cellIs" dxfId="677" priority="77" stopIfTrue="1" operator="between">
      <formula>0</formula>
      <formula>0.5</formula>
    </cfRule>
    <cfRule type="cellIs" dxfId="676" priority="78" stopIfTrue="1" operator="between">
      <formula>0</formula>
      <formula>99999999999999</formula>
    </cfRule>
    <cfRule type="cellIs" dxfId="675" priority="79" stopIfTrue="1" operator="lessThan">
      <formula>0</formula>
    </cfRule>
  </conditionalFormatting>
  <conditionalFormatting sqref="J39:K39">
    <cfRule type="cellIs" dxfId="674" priority="74" stopIfTrue="1" operator="between">
      <formula>0</formula>
      <formula>0.5</formula>
    </cfRule>
    <cfRule type="cellIs" dxfId="673" priority="75" stopIfTrue="1" operator="between">
      <formula>0</formula>
      <formula>99999999999999</formula>
    </cfRule>
    <cfRule type="cellIs" dxfId="672" priority="76" stopIfTrue="1" operator="lessThan">
      <formula>0</formula>
    </cfRule>
  </conditionalFormatting>
  <conditionalFormatting sqref="J39:K39">
    <cfRule type="cellIs" dxfId="671" priority="71" stopIfTrue="1" operator="between">
      <formula>0</formula>
      <formula>0.5</formula>
    </cfRule>
    <cfRule type="cellIs" dxfId="670" priority="72" stopIfTrue="1" operator="between">
      <formula>0</formula>
      <formula>99999999999999</formula>
    </cfRule>
    <cfRule type="cellIs" dxfId="669" priority="73" stopIfTrue="1" operator="lessThan">
      <formula>0</formula>
    </cfRule>
  </conditionalFormatting>
  <conditionalFormatting sqref="J39:K39">
    <cfRule type="cellIs" dxfId="668" priority="68" stopIfTrue="1" operator="between">
      <formula>0</formula>
      <formula>0.5</formula>
    </cfRule>
    <cfRule type="cellIs" dxfId="667" priority="69" stopIfTrue="1" operator="between">
      <formula>0</formula>
      <formula>99999999999999</formula>
    </cfRule>
    <cfRule type="cellIs" dxfId="666" priority="70" stopIfTrue="1" operator="lessThan">
      <formula>0</formula>
    </cfRule>
  </conditionalFormatting>
  <conditionalFormatting sqref="G39">
    <cfRule type="cellIs" dxfId="665" priority="65" stopIfTrue="1" operator="between">
      <formula>0</formula>
      <formula>0.5</formula>
    </cfRule>
    <cfRule type="cellIs" dxfId="664" priority="66" stopIfTrue="1" operator="between">
      <formula>0</formula>
      <formula>99999999999999</formula>
    </cfRule>
    <cfRule type="cellIs" dxfId="663" priority="67" stopIfTrue="1" operator="lessThan">
      <formula>0</formula>
    </cfRule>
  </conditionalFormatting>
  <conditionalFormatting sqref="E33:K34">
    <cfRule type="cellIs" dxfId="662" priority="62" stopIfTrue="1" operator="between">
      <formula>0</formula>
      <formula>0.5</formula>
    </cfRule>
    <cfRule type="cellIs" dxfId="661" priority="63" stopIfTrue="1" operator="between">
      <formula>0</formula>
      <formula>99999999999999</formula>
    </cfRule>
    <cfRule type="cellIs" dxfId="660" priority="64" stopIfTrue="1" operator="lessThan">
      <formula>0</formula>
    </cfRule>
  </conditionalFormatting>
  <conditionalFormatting sqref="F12:K12 E13:K14 E26:K31 E17:K20 E15:I15 K15 E16:G16 I16:K16">
    <cfRule type="cellIs" dxfId="659" priority="59" stopIfTrue="1" operator="between">
      <formula>0</formula>
      <formula>0.5</formula>
    </cfRule>
    <cfRule type="cellIs" dxfId="658" priority="60" stopIfTrue="1" operator="between">
      <formula>0</formula>
      <formula>99999999999999</formula>
    </cfRule>
    <cfRule type="cellIs" dxfId="657" priority="61" stopIfTrue="1" operator="lessThan">
      <formula>0</formula>
    </cfRule>
  </conditionalFormatting>
  <conditionalFormatting sqref="E21:K22 K23 I24:K24">
    <cfRule type="cellIs" dxfId="656" priority="56" stopIfTrue="1" operator="between">
      <formula>0</formula>
      <formula>0.5</formula>
    </cfRule>
    <cfRule type="cellIs" dxfId="655" priority="57" stopIfTrue="1" operator="between">
      <formula>0</formula>
      <formula>99999999999999</formula>
    </cfRule>
    <cfRule type="cellIs" dxfId="654" priority="58" stopIfTrue="1" operator="lessThan">
      <formula>0</formula>
    </cfRule>
  </conditionalFormatting>
  <conditionalFormatting sqref="E23:J23">
    <cfRule type="cellIs" dxfId="653" priority="53" stopIfTrue="1" operator="between">
      <formula>0</formula>
      <formula>0.5</formula>
    </cfRule>
    <cfRule type="cellIs" dxfId="652" priority="54" stopIfTrue="1" operator="between">
      <formula>0</formula>
      <formula>99999999999999</formula>
    </cfRule>
    <cfRule type="cellIs" dxfId="651" priority="55" stopIfTrue="1" operator="lessThan">
      <formula>0</formula>
    </cfRule>
  </conditionalFormatting>
  <conditionalFormatting sqref="H24">
    <cfRule type="cellIs" dxfId="650" priority="50" stopIfTrue="1" operator="between">
      <formula>0</formula>
      <formula>0.5</formula>
    </cfRule>
    <cfRule type="cellIs" dxfId="649" priority="51" stopIfTrue="1" operator="between">
      <formula>0</formula>
      <formula>99999999999999</formula>
    </cfRule>
    <cfRule type="cellIs" dxfId="648" priority="52" stopIfTrue="1" operator="lessThan">
      <formula>0</formula>
    </cfRule>
  </conditionalFormatting>
  <conditionalFormatting sqref="E24:G24">
    <cfRule type="cellIs" dxfId="647" priority="47" stopIfTrue="1" operator="between">
      <formula>0</formula>
      <formula>0.5</formula>
    </cfRule>
    <cfRule type="cellIs" dxfId="646" priority="48" stopIfTrue="1" operator="between">
      <formula>0</formula>
      <formula>99999999999999</formula>
    </cfRule>
    <cfRule type="cellIs" dxfId="645" priority="49" stopIfTrue="1" operator="lessThan">
      <formula>0</formula>
    </cfRule>
  </conditionalFormatting>
  <conditionalFormatting sqref="I25:K25">
    <cfRule type="cellIs" dxfId="644" priority="44" stopIfTrue="1" operator="between">
      <formula>0</formula>
      <formula>0.5</formula>
    </cfRule>
    <cfRule type="cellIs" dxfId="643" priority="45" stopIfTrue="1" operator="between">
      <formula>0</formula>
      <formula>99999999999999</formula>
    </cfRule>
    <cfRule type="cellIs" dxfId="642" priority="46" stopIfTrue="1" operator="lessThan">
      <formula>0</formula>
    </cfRule>
  </conditionalFormatting>
  <conditionalFormatting sqref="H25">
    <cfRule type="cellIs" dxfId="641" priority="41" stopIfTrue="1" operator="between">
      <formula>0</formula>
      <formula>0.5</formula>
    </cfRule>
    <cfRule type="cellIs" dxfId="640" priority="42" stopIfTrue="1" operator="between">
      <formula>0</formula>
      <formula>99999999999999</formula>
    </cfRule>
    <cfRule type="cellIs" dxfId="639" priority="43" stopIfTrue="1" operator="lessThan">
      <formula>0</formula>
    </cfRule>
  </conditionalFormatting>
  <conditionalFormatting sqref="E25:G25">
    <cfRule type="cellIs" dxfId="638" priority="38" stopIfTrue="1" operator="between">
      <formula>0</formula>
      <formula>0.5</formula>
    </cfRule>
    <cfRule type="cellIs" dxfId="637" priority="39" stopIfTrue="1" operator="between">
      <formula>0</formula>
      <formula>99999999999999</formula>
    </cfRule>
    <cfRule type="cellIs" dxfId="636" priority="40" stopIfTrue="1" operator="lessThan">
      <formula>0</formula>
    </cfRule>
  </conditionalFormatting>
  <conditionalFormatting sqref="J15">
    <cfRule type="cellIs" dxfId="635" priority="35" stopIfTrue="1" operator="between">
      <formula>0</formula>
      <formula>0.5</formula>
    </cfRule>
    <cfRule type="cellIs" dxfId="634" priority="36" stopIfTrue="1" operator="between">
      <formula>0</formula>
      <formula>99999999999999</formula>
    </cfRule>
    <cfRule type="cellIs" dxfId="633" priority="37" stopIfTrue="1" operator="lessThan">
      <formula>0</formula>
    </cfRule>
  </conditionalFormatting>
  <conditionalFormatting sqref="H16">
    <cfRule type="cellIs" dxfId="632" priority="32" stopIfTrue="1" operator="between">
      <formula>0</formula>
      <formula>0.5</formula>
    </cfRule>
    <cfRule type="cellIs" dxfId="631" priority="33" stopIfTrue="1" operator="between">
      <formula>0</formula>
      <formula>99999999999999</formula>
    </cfRule>
    <cfRule type="cellIs" dxfId="630" priority="34" stopIfTrue="1" operator="lessThan">
      <formula>0</formula>
    </cfRule>
  </conditionalFormatting>
  <conditionalFormatting sqref="H16">
    <cfRule type="expression" dxfId="629" priority="31">
      <formula>"округл($H$15;0)-$H$15&lt;&gt;0"</formula>
    </cfRule>
  </conditionalFormatting>
  <conditionalFormatting sqref="F12:K12">
    <cfRule type="expression" dxfId="628" priority="122">
      <formula>"ОКРУГЛ($E$11;0)-$E$11&lt;&gt;0"</formula>
    </cfRule>
    <cfRule type="colorScale" priority="123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627" priority="28" stopIfTrue="1" operator="between">
      <formula>0</formula>
      <formula>0.5</formula>
    </cfRule>
    <cfRule type="cellIs" dxfId="626" priority="29" stopIfTrue="1" operator="between">
      <formula>0</formula>
      <formula>99999999999999</formula>
    </cfRule>
    <cfRule type="cellIs" dxfId="625" priority="30" stopIfTrue="1" operator="lessThan">
      <formula>0</formula>
    </cfRule>
  </conditionalFormatting>
  <conditionalFormatting sqref="E52:K52">
    <cfRule type="cellIs" dxfId="624" priority="25" stopIfTrue="1" operator="between">
      <formula>0</formula>
      <formula>0.5</formula>
    </cfRule>
    <cfRule type="cellIs" dxfId="623" priority="26" stopIfTrue="1" operator="between">
      <formula>0</formula>
      <formula>99999999999999</formula>
    </cfRule>
    <cfRule type="cellIs" dxfId="622" priority="27" stopIfTrue="1" operator="lessThan">
      <formula>0</formula>
    </cfRule>
  </conditionalFormatting>
  <conditionalFormatting sqref="E65:K65">
    <cfRule type="cellIs" dxfId="621" priority="22" stopIfTrue="1" operator="between">
      <formula>0</formula>
      <formula>0.5</formula>
    </cfRule>
    <cfRule type="cellIs" dxfId="620" priority="23" stopIfTrue="1" operator="between">
      <formula>0</formula>
      <formula>99999999999999</formula>
    </cfRule>
    <cfRule type="cellIs" dxfId="619" priority="24" stopIfTrue="1" operator="lessThan">
      <formula>0</formula>
    </cfRule>
  </conditionalFormatting>
  <conditionalFormatting sqref="E47:K47">
    <cfRule type="cellIs" dxfId="618" priority="16" stopIfTrue="1" operator="between">
      <formula>0</formula>
      <formula>0.5</formula>
    </cfRule>
    <cfRule type="cellIs" dxfId="617" priority="17" stopIfTrue="1" operator="between">
      <formula>0</formula>
      <formula>99999999999999</formula>
    </cfRule>
    <cfRule type="cellIs" dxfId="616" priority="18" stopIfTrue="1" operator="lessThan">
      <formula>0</formula>
    </cfRule>
  </conditionalFormatting>
  <conditionalFormatting sqref="E47:K47">
    <cfRule type="cellIs" dxfId="615" priority="13" stopIfTrue="1" operator="between">
      <formula>0</formula>
      <formula>0.5</formula>
    </cfRule>
    <cfRule type="cellIs" dxfId="614" priority="14" stopIfTrue="1" operator="between">
      <formula>0</formula>
      <formula>99999999999999</formula>
    </cfRule>
    <cfRule type="cellIs" dxfId="613" priority="15" stopIfTrue="1" operator="lessThan">
      <formula>0</formula>
    </cfRule>
  </conditionalFormatting>
  <conditionalFormatting sqref="E47:K47">
    <cfRule type="cellIs" dxfId="612" priority="10" stopIfTrue="1" operator="between">
      <formula>0</formula>
      <formula>0.5</formula>
    </cfRule>
    <cfRule type="cellIs" dxfId="611" priority="11" stopIfTrue="1" operator="between">
      <formula>0</formula>
      <formula>99999999999999</formula>
    </cfRule>
    <cfRule type="cellIs" dxfId="610" priority="12" stopIfTrue="1" operator="lessThan">
      <formula>0</formula>
    </cfRule>
  </conditionalFormatting>
  <conditionalFormatting sqref="J47">
    <cfRule type="cellIs" dxfId="609" priority="7" stopIfTrue="1" operator="between">
      <formula>0</formula>
      <formula>0.5</formula>
    </cfRule>
    <cfRule type="cellIs" dxfId="608" priority="8" stopIfTrue="1" operator="between">
      <formula>0</formula>
      <formula>99999999999999</formula>
    </cfRule>
    <cfRule type="cellIs" dxfId="607" priority="9" stopIfTrue="1" operator="lessThan">
      <formula>0</formula>
    </cfRule>
  </conditionalFormatting>
  <conditionalFormatting sqref="J47">
    <cfRule type="cellIs" dxfId="606" priority="4" stopIfTrue="1" operator="between">
      <formula>0</formula>
      <formula>0.5</formula>
    </cfRule>
    <cfRule type="cellIs" dxfId="605" priority="5" stopIfTrue="1" operator="between">
      <formula>0</formula>
      <formula>99999999999999</formula>
    </cfRule>
    <cfRule type="cellIs" dxfId="604" priority="6" stopIfTrue="1" operator="lessThan">
      <formula>0</formula>
    </cfRule>
  </conditionalFormatting>
  <conditionalFormatting sqref="J47">
    <cfRule type="cellIs" dxfId="603" priority="1" stopIfTrue="1" operator="between">
      <formula>0</formula>
      <formula>0.5</formula>
    </cfRule>
    <cfRule type="cellIs" dxfId="602" priority="2" stopIfTrue="1" operator="between">
      <formula>0</formula>
      <formula>99999999999999</formula>
    </cfRule>
    <cfRule type="cellIs" dxfId="601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B2DB-A73F-466C-8C95-165C54EAF2EF}">
  <dimension ref="A2:K127"/>
  <sheetViews>
    <sheetView topLeftCell="I49" workbookViewId="0">
      <selection activeCell="K58" sqref="K58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'[9]Баланс для проверки'!A7:K7</f>
        <v>за август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16</v>
      </c>
      <c r="C12" s="409"/>
      <c r="D12" s="276" t="s">
        <v>17</v>
      </c>
      <c r="E12" s="91">
        <f>G12</f>
        <v>76000186</v>
      </c>
      <c r="F12" s="91"/>
      <c r="G12" s="91">
        <f>ROUND(G13+G18+G21+G26,0)</f>
        <v>76000186</v>
      </c>
      <c r="H12" s="91">
        <f>H18+H21+H26+H13</f>
        <v>19940721</v>
      </c>
      <c r="I12" s="91"/>
      <c r="J12" s="91">
        <f>J13+J21+J26</f>
        <v>56059465</v>
      </c>
      <c r="K12" s="91"/>
    </row>
    <row r="13" spans="1:11" ht="33.75" customHeight="1" x14ac:dyDescent="0.25">
      <c r="A13" s="328" t="s">
        <v>18</v>
      </c>
      <c r="B13" s="416" t="s">
        <v>19</v>
      </c>
      <c r="C13" s="417"/>
      <c r="D13" s="329" t="s">
        <v>17</v>
      </c>
      <c r="E13" s="95">
        <f t="shared" ref="E13:E18" si="0">G13</f>
        <v>42563398</v>
      </c>
      <c r="F13" s="95"/>
      <c r="G13" s="95">
        <f>ROUND(G14+G15+G16+G17,0)</f>
        <v>42563398</v>
      </c>
      <c r="H13" s="95">
        <f>H16</f>
        <v>7859503</v>
      </c>
      <c r="I13" s="95">
        <v>0</v>
      </c>
      <c r="J13" s="95">
        <f>ROUND(J14+J15+J16+J17,0)</f>
        <v>34703895</v>
      </c>
      <c r="K13" s="95"/>
    </row>
    <row r="14" spans="1:11" ht="33.75" customHeight="1" x14ac:dyDescent="0.25">
      <c r="A14" s="275" t="s">
        <v>20</v>
      </c>
      <c r="B14" s="413" t="s">
        <v>21</v>
      </c>
      <c r="C14" s="413"/>
      <c r="D14" s="276" t="s">
        <v>17</v>
      </c>
      <c r="E14" s="50">
        <f t="shared" si="0"/>
        <v>22491589</v>
      </c>
      <c r="F14" s="50"/>
      <c r="G14" s="50">
        <f>H14+I14+J14+K14</f>
        <v>22491589</v>
      </c>
      <c r="H14" s="50">
        <v>0</v>
      </c>
      <c r="I14" s="50">
        <v>0</v>
      </c>
      <c r="J14" s="50">
        <v>22491589</v>
      </c>
      <c r="K14" s="50"/>
    </row>
    <row r="15" spans="1:11" ht="33.75" customHeight="1" x14ac:dyDescent="0.25">
      <c r="A15" s="275" t="s">
        <v>22</v>
      </c>
      <c r="B15" s="413" t="s">
        <v>23</v>
      </c>
      <c r="C15" s="413"/>
      <c r="D15" s="276" t="s">
        <v>17</v>
      </c>
      <c r="E15" s="50">
        <f t="shared" si="0"/>
        <v>12212306</v>
      </c>
      <c r="F15" s="50"/>
      <c r="G15" s="50">
        <f>H15+I15+J15+K15</f>
        <v>12212306</v>
      </c>
      <c r="H15" s="50">
        <v>0</v>
      </c>
      <c r="I15" s="50">
        <v>0</v>
      </c>
      <c r="J15" s="50">
        <v>12212306</v>
      </c>
      <c r="K15" s="50">
        <v>0</v>
      </c>
    </row>
    <row r="16" spans="1:11" ht="33.75" customHeight="1" x14ac:dyDescent="0.25">
      <c r="A16" s="275" t="s">
        <v>24</v>
      </c>
      <c r="B16" s="413" t="s">
        <v>25</v>
      </c>
      <c r="C16" s="413"/>
      <c r="D16" s="276" t="s">
        <v>17</v>
      </c>
      <c r="E16" s="50">
        <f t="shared" si="0"/>
        <v>7859503</v>
      </c>
      <c r="F16" s="50"/>
      <c r="G16" s="50">
        <f>H16</f>
        <v>7859503</v>
      </c>
      <c r="H16" s="50">
        <v>7859503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27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29</v>
      </c>
      <c r="C18" s="412"/>
      <c r="D18" s="329" t="s">
        <v>17</v>
      </c>
      <c r="E18" s="95">
        <f t="shared" si="0"/>
        <v>3569928</v>
      </c>
      <c r="F18" s="95"/>
      <c r="G18" s="95">
        <f>H18</f>
        <v>3569928</v>
      </c>
      <c r="H18" s="95">
        <f>H20</f>
        <v>3569928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31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33</v>
      </c>
      <c r="C20" s="413"/>
      <c r="D20" s="276" t="s">
        <v>17</v>
      </c>
      <c r="E20" s="50">
        <f t="shared" ref="E20:E31" si="1">G20</f>
        <v>3569928</v>
      </c>
      <c r="F20" s="50"/>
      <c r="G20" s="50">
        <f>H20+I20+J20+K20</f>
        <v>3569928</v>
      </c>
      <c r="H20" s="50">
        <v>3569928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35</v>
      </c>
      <c r="C21" s="412"/>
      <c r="D21" s="329" t="s">
        <v>17</v>
      </c>
      <c r="E21" s="95">
        <f t="shared" si="1"/>
        <v>3045886</v>
      </c>
      <c r="F21" s="95"/>
      <c r="G21" s="95">
        <f>J21+H21</f>
        <v>3045886</v>
      </c>
      <c r="H21" s="95">
        <f>H24+H25</f>
        <v>1042517</v>
      </c>
      <c r="I21" s="95">
        <v>0</v>
      </c>
      <c r="J21" s="95">
        <f>J22+J23+J24+J25</f>
        <v>2003369</v>
      </c>
      <c r="K21" s="95">
        <v>0</v>
      </c>
    </row>
    <row r="22" spans="1:11" ht="33.75" customHeight="1" x14ac:dyDescent="0.25">
      <c r="A22" s="275" t="s">
        <v>36</v>
      </c>
      <c r="B22" s="413" t="s">
        <v>37</v>
      </c>
      <c r="C22" s="413"/>
      <c r="D22" s="276" t="s">
        <v>17</v>
      </c>
      <c r="E22" s="50">
        <f t="shared" si="1"/>
        <v>511451</v>
      </c>
      <c r="F22" s="50"/>
      <c r="G22" s="50">
        <f>H22+I22+J22+K22</f>
        <v>511451</v>
      </c>
      <c r="H22" s="50">
        <v>0</v>
      </c>
      <c r="I22" s="50">
        <v>0</v>
      </c>
      <c r="J22" s="50">
        <v>511451</v>
      </c>
      <c r="K22" s="50">
        <v>0</v>
      </c>
    </row>
    <row r="23" spans="1:11" ht="33.75" customHeight="1" x14ac:dyDescent="0.25">
      <c r="A23" s="275" t="s">
        <v>38</v>
      </c>
      <c r="B23" s="413" t="s">
        <v>39</v>
      </c>
      <c r="C23" s="413"/>
      <c r="D23" s="276" t="s">
        <v>17</v>
      </c>
      <c r="E23" s="99">
        <f t="shared" si="1"/>
        <v>1014204</v>
      </c>
      <c r="F23" s="99"/>
      <c r="G23" s="99">
        <f>J23</f>
        <v>1014204</v>
      </c>
      <c r="H23" s="99">
        <v>0</v>
      </c>
      <c r="I23" s="99">
        <v>0</v>
      </c>
      <c r="J23" s="99">
        <v>1014204</v>
      </c>
      <c r="K23" s="50">
        <v>0</v>
      </c>
    </row>
    <row r="24" spans="1:11" ht="33.75" customHeight="1" x14ac:dyDescent="0.25">
      <c r="A24" s="275" t="s">
        <v>40</v>
      </c>
      <c r="B24" s="413" t="s">
        <v>41</v>
      </c>
      <c r="C24" s="413"/>
      <c r="D24" s="276" t="s">
        <v>17</v>
      </c>
      <c r="E24" s="99">
        <f t="shared" si="1"/>
        <v>1042517</v>
      </c>
      <c r="F24" s="99"/>
      <c r="G24" s="99">
        <f>H24</f>
        <v>1042517</v>
      </c>
      <c r="H24" s="99">
        <v>1042517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/>
      <c r="B25" s="413" t="s">
        <v>42</v>
      </c>
      <c r="C25" s="413"/>
      <c r="D25" s="276"/>
      <c r="E25" s="99">
        <f t="shared" si="1"/>
        <v>477714</v>
      </c>
      <c r="F25" s="99"/>
      <c r="G25" s="99">
        <f>J25</f>
        <v>477714</v>
      </c>
      <c r="H25" s="99"/>
      <c r="I25" s="50"/>
      <c r="J25" s="50">
        <v>477714</v>
      </c>
      <c r="K25" s="50"/>
    </row>
    <row r="26" spans="1:11" ht="33.75" customHeight="1" x14ac:dyDescent="0.25">
      <c r="A26" s="328" t="s">
        <v>43</v>
      </c>
      <c r="B26" s="412" t="s">
        <v>44</v>
      </c>
      <c r="C26" s="412"/>
      <c r="D26" s="329" t="s">
        <v>17</v>
      </c>
      <c r="E26" s="95">
        <f t="shared" si="1"/>
        <v>26820974</v>
      </c>
      <c r="F26" s="95"/>
      <c r="G26" s="95">
        <f>H26+I26+J26+K26</f>
        <v>26820974</v>
      </c>
      <c r="H26" s="95">
        <f>H27</f>
        <v>7468773</v>
      </c>
      <c r="I26" s="95">
        <v>0</v>
      </c>
      <c r="J26" s="95">
        <f>J27+J29+J30+J28+J31</f>
        <v>19352201</v>
      </c>
      <c r="K26" s="95">
        <v>0</v>
      </c>
    </row>
    <row r="27" spans="1:11" ht="33.75" customHeight="1" x14ac:dyDescent="0.25">
      <c r="A27" s="275" t="s">
        <v>45</v>
      </c>
      <c r="B27" s="409" t="s">
        <v>46</v>
      </c>
      <c r="C27" s="409"/>
      <c r="D27" s="276" t="s">
        <v>17</v>
      </c>
      <c r="E27" s="50">
        <f t="shared" si="1"/>
        <v>17566985</v>
      </c>
      <c r="F27" s="50"/>
      <c r="G27" s="50">
        <f>H27+I27+J27+K27</f>
        <v>17566985</v>
      </c>
      <c r="H27" s="50">
        <v>7468773</v>
      </c>
      <c r="I27" s="50">
        <v>0</v>
      </c>
      <c r="J27" s="50">
        <v>10098212</v>
      </c>
      <c r="K27" s="50">
        <v>0</v>
      </c>
    </row>
    <row r="28" spans="1:11" ht="33.75" customHeight="1" x14ac:dyDescent="0.25">
      <c r="A28" s="275" t="s">
        <v>47</v>
      </c>
      <c r="B28" s="407" t="s">
        <v>48</v>
      </c>
      <c r="C28" s="408"/>
      <c r="D28" s="276" t="s">
        <v>17</v>
      </c>
      <c r="E28" s="50">
        <f t="shared" si="1"/>
        <v>152064</v>
      </c>
      <c r="F28" s="50"/>
      <c r="G28" s="50">
        <f>J28</f>
        <v>152064</v>
      </c>
      <c r="H28" s="50"/>
      <c r="I28" s="50"/>
      <c r="J28" s="50">
        <v>152064</v>
      </c>
      <c r="K28" s="50"/>
    </row>
    <row r="29" spans="1:11" ht="33.75" customHeight="1" x14ac:dyDescent="0.25">
      <c r="A29" s="275" t="s">
        <v>49</v>
      </c>
      <c r="B29" s="409" t="s">
        <v>50</v>
      </c>
      <c r="C29" s="409"/>
      <c r="D29" s="276" t="s">
        <v>17</v>
      </c>
      <c r="E29" s="50">
        <f t="shared" si="1"/>
        <v>761507</v>
      </c>
      <c r="F29" s="50"/>
      <c r="G29" s="50">
        <f>H29+I29+J29+K29</f>
        <v>761507</v>
      </c>
      <c r="H29" s="50">
        <v>0</v>
      </c>
      <c r="I29" s="50">
        <v>0</v>
      </c>
      <c r="J29" s="50">
        <v>761507</v>
      </c>
      <c r="K29" s="50">
        <v>0</v>
      </c>
    </row>
    <row r="30" spans="1:11" ht="33.75" customHeight="1" x14ac:dyDescent="0.25">
      <c r="A30" s="275" t="s">
        <v>51</v>
      </c>
      <c r="B30" s="409" t="s">
        <v>52</v>
      </c>
      <c r="C30" s="409"/>
      <c r="D30" s="276" t="s">
        <v>17</v>
      </c>
      <c r="E30" s="50">
        <f t="shared" si="1"/>
        <v>7366418</v>
      </c>
      <c r="F30" s="50"/>
      <c r="G30" s="50">
        <f>H30+I30+J30+K30</f>
        <v>7366418</v>
      </c>
      <c r="H30" s="50"/>
      <c r="I30" s="50"/>
      <c r="J30" s="50">
        <v>7366418</v>
      </c>
      <c r="K30" s="50"/>
    </row>
    <row r="31" spans="1:11" ht="33.75" customHeight="1" x14ac:dyDescent="0.25">
      <c r="A31" s="275" t="s">
        <v>53</v>
      </c>
      <c r="B31" s="409" t="s">
        <v>54</v>
      </c>
      <c r="C31" s="409"/>
      <c r="D31" s="276" t="s">
        <v>17</v>
      </c>
      <c r="E31" s="50">
        <f t="shared" si="1"/>
        <v>974000</v>
      </c>
      <c r="F31" s="50"/>
      <c r="G31" s="50">
        <f>H31+I31+J31+K31</f>
        <v>974000</v>
      </c>
      <c r="H31" s="50"/>
      <c r="I31" s="50"/>
      <c r="J31" s="50">
        <v>974000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79992287.361002997</v>
      </c>
      <c r="F32" s="333"/>
      <c r="G32" s="332">
        <f>J32+K32+H32+I32</f>
        <v>79992287.361002997</v>
      </c>
      <c r="H32" s="332">
        <f>H33+H52+H58</f>
        <v>0</v>
      </c>
      <c r="I32" s="332">
        <f>I33+I52+I58</f>
        <v>0</v>
      </c>
      <c r="J32" s="332">
        <f>J33+J52+J58</f>
        <v>29169401.692000005</v>
      </c>
      <c r="K32" s="332">
        <f>K33+K52+K58</f>
        <v>50822885.669002987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f>G33</f>
        <v>74980108.02700299</v>
      </c>
      <c r="F33" s="277"/>
      <c r="G33" s="277">
        <f>SUM(H33:K33)</f>
        <v>74980108.02700299</v>
      </c>
      <c r="H33" s="277">
        <f>H34+H49</f>
        <v>0</v>
      </c>
      <c r="I33" s="277">
        <f>I34+I49</f>
        <v>0</v>
      </c>
      <c r="J33" s="277">
        <f>J34+J49</f>
        <v>24565793.822000004</v>
      </c>
      <c r="K33" s="277">
        <f>K34+K49</f>
        <v>50414314.205002986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f>G34</f>
        <v>63751882.593999989</v>
      </c>
      <c r="F34" s="277"/>
      <c r="G34" s="277">
        <f>SUM(H34:K34)</f>
        <v>63751882.593999989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13503718.173000002</v>
      </c>
      <c r="K34" s="277">
        <f>SUM(K35:K48)</f>
        <v>50248164.420999989</v>
      </c>
    </row>
    <row r="35" spans="1:11" s="343" customFormat="1" ht="31.5" customHeight="1" x14ac:dyDescent="0.25">
      <c r="A35" s="340" t="s">
        <v>64</v>
      </c>
      <c r="B35" s="554" t="s">
        <v>65</v>
      </c>
      <c r="C35" s="554"/>
      <c r="D35" s="341" t="s">
        <v>17</v>
      </c>
      <c r="E35" s="342">
        <f t="shared" ref="E35:E44" si="2">G35</f>
        <v>2348543.7740000002</v>
      </c>
      <c r="F35" s="342"/>
      <c r="G35" s="342">
        <f t="shared" ref="G35:G49" si="3">SUM(H35:K35)</f>
        <v>2348543.7740000002</v>
      </c>
      <c r="H35" s="342"/>
      <c r="I35" s="342"/>
      <c r="J35" s="342">
        <v>1577693.12</v>
      </c>
      <c r="K35" s="342">
        <v>770850.65399999998</v>
      </c>
    </row>
    <row r="36" spans="1:11" s="343" customFormat="1" ht="31.5" customHeight="1" x14ac:dyDescent="0.25">
      <c r="A36" s="340" t="s">
        <v>66</v>
      </c>
      <c r="B36" s="554" t="s">
        <v>67</v>
      </c>
      <c r="C36" s="554"/>
      <c r="D36" s="344" t="s">
        <v>17</v>
      </c>
      <c r="E36" s="342">
        <f t="shared" si="2"/>
        <v>10134207.182</v>
      </c>
      <c r="F36" s="342"/>
      <c r="G36" s="342">
        <f t="shared" si="3"/>
        <v>10134207.182</v>
      </c>
      <c r="H36" s="342"/>
      <c r="I36" s="342"/>
      <c r="J36" s="342">
        <v>3514798.9850000003</v>
      </c>
      <c r="K36" s="342">
        <v>6619408.1969999997</v>
      </c>
    </row>
    <row r="37" spans="1:11" s="343" customFormat="1" ht="31.5" customHeight="1" x14ac:dyDescent="0.25">
      <c r="A37" s="340" t="s">
        <v>68</v>
      </c>
      <c r="B37" s="554" t="s">
        <v>69</v>
      </c>
      <c r="C37" s="554"/>
      <c r="D37" s="344" t="s">
        <v>17</v>
      </c>
      <c r="E37" s="342">
        <f t="shared" si="2"/>
        <v>3946084.0419999999</v>
      </c>
      <c r="F37" s="342"/>
      <c r="G37" s="342">
        <f t="shared" si="3"/>
        <v>3946084.0419999999</v>
      </c>
      <c r="H37" s="342"/>
      <c r="I37" s="342"/>
      <c r="J37" s="342">
        <v>940992.61899999995</v>
      </c>
      <c r="K37" s="342">
        <v>3005091.423</v>
      </c>
    </row>
    <row r="38" spans="1:11" s="343" customFormat="1" ht="31.5" customHeight="1" x14ac:dyDescent="0.25">
      <c r="A38" s="340" t="s">
        <v>70</v>
      </c>
      <c r="B38" s="554" t="s">
        <v>71</v>
      </c>
      <c r="C38" s="554"/>
      <c r="D38" s="344" t="s">
        <v>17</v>
      </c>
      <c r="E38" s="342">
        <f t="shared" si="2"/>
        <v>8614677.2739999983</v>
      </c>
      <c r="F38" s="342"/>
      <c r="G38" s="342">
        <f t="shared" si="3"/>
        <v>8614677.2739999983</v>
      </c>
      <c r="H38" s="342"/>
      <c r="I38" s="342"/>
      <c r="J38" s="342">
        <v>804888.51199999999</v>
      </c>
      <c r="K38" s="342">
        <v>7809788.7619999992</v>
      </c>
    </row>
    <row r="39" spans="1:11" s="343" customFormat="1" ht="31.5" customHeight="1" x14ac:dyDescent="0.25">
      <c r="A39" s="340" t="s">
        <v>72</v>
      </c>
      <c r="B39" s="554" t="s">
        <v>73</v>
      </c>
      <c r="C39" s="554"/>
      <c r="D39" s="344" t="s">
        <v>17</v>
      </c>
      <c r="E39" s="342">
        <f>G39</f>
        <v>15866239.732999999</v>
      </c>
      <c r="F39" s="342"/>
      <c r="G39" s="342">
        <f t="shared" si="3"/>
        <v>15866239.732999999</v>
      </c>
      <c r="H39" s="342"/>
      <c r="I39" s="342"/>
      <c r="J39" s="342">
        <v>1043798.327</v>
      </c>
      <c r="K39" s="342">
        <v>14822441.405999999</v>
      </c>
    </row>
    <row r="40" spans="1:11" s="343" customFormat="1" ht="31.5" customHeight="1" x14ac:dyDescent="0.25">
      <c r="A40" s="340" t="s">
        <v>74</v>
      </c>
      <c r="B40" s="552" t="s">
        <v>75</v>
      </c>
      <c r="C40" s="553"/>
      <c r="D40" s="344" t="s">
        <v>17</v>
      </c>
      <c r="E40" s="342">
        <f t="shared" si="2"/>
        <v>3470647.0949999997</v>
      </c>
      <c r="F40" s="342"/>
      <c r="G40" s="342">
        <f t="shared" si="3"/>
        <v>3470647.0949999997</v>
      </c>
      <c r="H40" s="346"/>
      <c r="I40" s="346"/>
      <c r="J40" s="346">
        <v>858716.14099999995</v>
      </c>
      <c r="K40" s="346">
        <v>2611930.9539999999</v>
      </c>
    </row>
    <row r="41" spans="1:11" s="343" customFormat="1" ht="31.5" customHeight="1" x14ac:dyDescent="0.25">
      <c r="A41" s="340" t="s">
        <v>76</v>
      </c>
      <c r="B41" s="552" t="s">
        <v>77</v>
      </c>
      <c r="C41" s="553"/>
      <c r="D41" s="344" t="s">
        <v>17</v>
      </c>
      <c r="E41" s="342">
        <f t="shared" si="2"/>
        <v>324035.57999999996</v>
      </c>
      <c r="F41" s="342"/>
      <c r="G41" s="342">
        <f t="shared" si="3"/>
        <v>324035.57999999996</v>
      </c>
      <c r="H41" s="346"/>
      <c r="I41" s="346"/>
      <c r="J41" s="346">
        <v>191359.5</v>
      </c>
      <c r="K41" s="346">
        <v>132676.07999999999</v>
      </c>
    </row>
    <row r="42" spans="1:11" s="343" customFormat="1" ht="31.5" customHeight="1" x14ac:dyDescent="0.25">
      <c r="A42" s="340" t="s">
        <v>78</v>
      </c>
      <c r="B42" s="552" t="s">
        <v>79</v>
      </c>
      <c r="C42" s="553"/>
      <c r="D42" s="344" t="s">
        <v>17</v>
      </c>
      <c r="E42" s="342">
        <f t="shared" si="2"/>
        <v>4132680.2779999999</v>
      </c>
      <c r="F42" s="342"/>
      <c r="G42" s="342">
        <f t="shared" si="3"/>
        <v>4132680.2779999999</v>
      </c>
      <c r="H42" s="346"/>
      <c r="I42" s="346"/>
      <c r="J42" s="346">
        <v>790881.51500000001</v>
      </c>
      <c r="K42" s="346">
        <v>3341798.7629999998</v>
      </c>
    </row>
    <row r="43" spans="1:11" s="343" customFormat="1" ht="31.5" customHeight="1" x14ac:dyDescent="0.25">
      <c r="A43" s="340" t="s">
        <v>80</v>
      </c>
      <c r="B43" s="552" t="s">
        <v>81</v>
      </c>
      <c r="C43" s="553"/>
      <c r="D43" s="344" t="s">
        <v>17</v>
      </c>
      <c r="E43" s="342">
        <f t="shared" si="2"/>
        <v>2480608.2919999999</v>
      </c>
      <c r="F43" s="342"/>
      <c r="G43" s="342">
        <f t="shared" si="3"/>
        <v>2480608.2919999999</v>
      </c>
      <c r="H43" s="346"/>
      <c r="I43" s="346"/>
      <c r="J43" s="346">
        <v>598892.19999999995</v>
      </c>
      <c r="K43" s="346">
        <v>1881716.0919999999</v>
      </c>
    </row>
    <row r="44" spans="1:11" s="347" customFormat="1" ht="31.5" customHeight="1" x14ac:dyDescent="0.2">
      <c r="A44" s="340" t="s">
        <v>82</v>
      </c>
      <c r="B44" s="552" t="s">
        <v>83</v>
      </c>
      <c r="C44" s="553"/>
      <c r="D44" s="344" t="s">
        <v>17</v>
      </c>
      <c r="E44" s="342">
        <f t="shared" si="2"/>
        <v>8805964.3350000009</v>
      </c>
      <c r="F44" s="342"/>
      <c r="G44" s="342">
        <f t="shared" si="3"/>
        <v>8805964.3350000009</v>
      </c>
      <c r="H44" s="346"/>
      <c r="I44" s="346"/>
      <c r="J44" s="346">
        <v>1654896.6850000001</v>
      </c>
      <c r="K44" s="346">
        <v>7151067.6500000004</v>
      </c>
    </row>
    <row r="45" spans="1:11" s="343" customFormat="1" ht="31.5" customHeight="1" x14ac:dyDescent="0.25">
      <c r="A45" s="340" t="s">
        <v>84</v>
      </c>
      <c r="B45" s="552" t="s">
        <v>85</v>
      </c>
      <c r="C45" s="553"/>
      <c r="D45" s="344" t="s">
        <v>17</v>
      </c>
      <c r="E45" s="342"/>
      <c r="F45" s="342"/>
      <c r="G45" s="342"/>
      <c r="H45" s="346"/>
      <c r="I45" s="346"/>
      <c r="J45" s="342"/>
      <c r="K45" s="342"/>
    </row>
    <row r="46" spans="1:11" s="343" customFormat="1" ht="31.5" customHeight="1" x14ac:dyDescent="0.25">
      <c r="A46" s="340" t="s">
        <v>86</v>
      </c>
      <c r="B46" s="554" t="s">
        <v>87</v>
      </c>
      <c r="C46" s="554"/>
      <c r="D46" s="344" t="s">
        <v>17</v>
      </c>
      <c r="E46" s="342">
        <f>G46</f>
        <v>3040</v>
      </c>
      <c r="F46" s="342"/>
      <c r="G46" s="342">
        <f>SUM(H46:K46)</f>
        <v>3040</v>
      </c>
      <c r="H46" s="346"/>
      <c r="I46" s="346"/>
      <c r="J46" s="342">
        <v>3040</v>
      </c>
      <c r="K46" s="348">
        <v>0</v>
      </c>
    </row>
    <row r="47" spans="1:11" s="343" customFormat="1" ht="31.5" customHeight="1" x14ac:dyDescent="0.25">
      <c r="A47" s="340" t="s">
        <v>88</v>
      </c>
      <c r="B47" s="554" t="s">
        <v>89</v>
      </c>
      <c r="C47" s="554"/>
      <c r="D47" s="344" t="s">
        <v>17</v>
      </c>
      <c r="E47" s="342">
        <f>G47</f>
        <v>3598132.0660000001</v>
      </c>
      <c r="F47" s="342"/>
      <c r="G47" s="342">
        <f>SUM(H47:K47)</f>
        <v>3598132.0660000001</v>
      </c>
      <c r="H47" s="346"/>
      <c r="I47" s="346"/>
      <c r="J47" s="346">
        <v>1511390.6260000002</v>
      </c>
      <c r="K47" s="346">
        <v>2086741.44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27022.942999999999</v>
      </c>
      <c r="F48" s="277"/>
      <c r="G48" s="277">
        <f>SUM(H48:K48)</f>
        <v>27022.942999999999</v>
      </c>
      <c r="H48" s="278"/>
      <c r="I48" s="278"/>
      <c r="J48" s="278">
        <v>12369.942999999999</v>
      </c>
      <c r="K48" s="278">
        <v>14653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f>G49</f>
        <v>11228225.433003001</v>
      </c>
      <c r="F49" s="277"/>
      <c r="G49" s="277">
        <f t="shared" si="3"/>
        <v>11228225.433003001</v>
      </c>
      <c r="H49" s="277"/>
      <c r="I49" s="277"/>
      <c r="J49" s="277">
        <v>11062075.649</v>
      </c>
      <c r="K49" s="277">
        <v>166149.78400299998</v>
      </c>
    </row>
    <row r="50" spans="1:11" ht="34.5" customHeight="1" x14ac:dyDescent="0.25">
      <c r="A50" s="275" t="s">
        <v>94</v>
      </c>
      <c r="B50" s="410" t="s">
        <v>95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4560821.9639999997</v>
      </c>
      <c r="F52" s="338"/>
      <c r="G52" s="339">
        <f>H52+I52+J52+K52</f>
        <v>4560821.9639999997</v>
      </c>
      <c r="H52" s="339">
        <v>0</v>
      </c>
      <c r="I52" s="339">
        <v>0</v>
      </c>
      <c r="J52" s="339">
        <f>J54+J55+J53</f>
        <v>4560821.9639999997</v>
      </c>
      <c r="K52" s="49">
        <f>K54</f>
        <v>0</v>
      </c>
    </row>
    <row r="53" spans="1:11" ht="28.5" customHeight="1" x14ac:dyDescent="0.25">
      <c r="A53" s="275" t="s">
        <v>100</v>
      </c>
      <c r="B53" s="398" t="s">
        <v>149</v>
      </c>
      <c r="C53" s="399"/>
      <c r="D53" s="276" t="s">
        <v>17</v>
      </c>
      <c r="E53" s="338">
        <f>G53</f>
        <v>2298755</v>
      </c>
      <c r="F53" s="338"/>
      <c r="G53" s="339">
        <f>H53+I53+J53+K53</f>
        <v>2298755</v>
      </c>
      <c r="H53" s="49">
        <v>0</v>
      </c>
      <c r="I53" s="49">
        <v>0</v>
      </c>
      <c r="J53" s="339">
        <v>2298755</v>
      </c>
      <c r="K53" s="49"/>
    </row>
    <row r="54" spans="1:11" ht="28.5" customHeight="1" x14ac:dyDescent="0.25">
      <c r="A54" s="275" t="s">
        <v>102</v>
      </c>
      <c r="B54" s="398" t="s">
        <v>101</v>
      </c>
      <c r="C54" s="399"/>
      <c r="D54" s="276" t="s">
        <v>17</v>
      </c>
      <c r="E54" s="338">
        <f>G54</f>
        <v>69268.964000000007</v>
      </c>
      <c r="F54" s="338"/>
      <c r="G54" s="339">
        <f>H54+I54+J54+K54</f>
        <v>69268.964000000007</v>
      </c>
      <c r="H54" s="49">
        <v>0</v>
      </c>
      <c r="I54" s="49">
        <v>0</v>
      </c>
      <c r="J54" s="339">
        <v>69268.964000000007</v>
      </c>
      <c r="K54" s="49"/>
    </row>
    <row r="55" spans="1:11" ht="28.5" customHeight="1" x14ac:dyDescent="0.25">
      <c r="A55" s="275" t="s">
        <v>104</v>
      </c>
      <c r="B55" s="398" t="s">
        <v>103</v>
      </c>
      <c r="C55" s="399"/>
      <c r="D55" s="276" t="s">
        <v>17</v>
      </c>
      <c r="E55" s="50">
        <f>G55</f>
        <v>2192798</v>
      </c>
      <c r="F55" s="50"/>
      <c r="G55" s="51">
        <f>H55+I55+J55+K55</f>
        <v>2192798</v>
      </c>
      <c r="H55" s="51">
        <v>0</v>
      </c>
      <c r="I55" s="51">
        <v>0</v>
      </c>
      <c r="J55" s="51">
        <v>2192798</v>
      </c>
      <c r="K55" s="51">
        <v>0</v>
      </c>
    </row>
    <row r="56" spans="1:11" ht="28.5" customHeight="1" x14ac:dyDescent="0.25">
      <c r="A56" s="275" t="s">
        <v>150</v>
      </c>
      <c r="B56" s="398" t="s">
        <v>105</v>
      </c>
      <c r="C56" s="399"/>
      <c r="D56" s="276" t="s">
        <v>17</v>
      </c>
      <c r="E56" s="316">
        <v>0</v>
      </c>
      <c r="F56" s="316"/>
      <c r="G56" s="316">
        <v>0</v>
      </c>
      <c r="H56" s="316">
        <v>0</v>
      </c>
      <c r="I56" s="316">
        <v>0</v>
      </c>
      <c r="J56" s="316">
        <v>0</v>
      </c>
      <c r="K56" s="316">
        <v>0</v>
      </c>
    </row>
    <row r="57" spans="1:11" ht="35.25" customHeight="1" x14ac:dyDescent="0.25">
      <c r="A57" s="317" t="s">
        <v>106</v>
      </c>
      <c r="B57" s="407" t="s">
        <v>107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21" t="s">
        <v>147</v>
      </c>
      <c r="C58" s="521"/>
      <c r="D58" s="276" t="s">
        <v>17</v>
      </c>
      <c r="E58" s="277">
        <f>G58</f>
        <v>451357.37</v>
      </c>
      <c r="F58" s="277"/>
      <c r="G58" s="278">
        <f>J58+K58</f>
        <v>451357.37</v>
      </c>
      <c r="H58" s="278">
        <v>0</v>
      </c>
      <c r="I58" s="278">
        <v>0</v>
      </c>
      <c r="J58" s="278">
        <v>42785.906000000003</v>
      </c>
      <c r="K58" s="278">
        <v>408571.46399999998</v>
      </c>
    </row>
    <row r="59" spans="1:11" ht="36" customHeight="1" x14ac:dyDescent="0.25">
      <c r="A59" s="317" t="s">
        <v>110</v>
      </c>
      <c r="B59" s="522" t="s">
        <v>111</v>
      </c>
      <c r="C59" s="52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-3992101</v>
      </c>
      <c r="F60" s="315"/>
      <c r="G60" s="320">
        <f>ROUND(G12-G32,0)</f>
        <v>-3992101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-5.2527516182657763</v>
      </c>
      <c r="F61" s="322"/>
      <c r="G61" s="321">
        <f>G60/G12*100</f>
        <v>-5.2527516182657763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G62</f>
        <v>0</v>
      </c>
      <c r="F62" s="324"/>
      <c r="G62" s="323">
        <v>0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0</v>
      </c>
      <c r="F63" s="325"/>
      <c r="G63" s="321">
        <v>0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74980108.02700299</v>
      </c>
      <c r="F64" s="315"/>
      <c r="G64" s="320">
        <f>G32-G58-G52</f>
        <v>74980108.02700299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451357.37</v>
      </c>
      <c r="F65" s="315"/>
      <c r="G65" s="320">
        <f>G58</f>
        <v>451357.37</v>
      </c>
      <c r="H65" s="320"/>
      <c r="I65" s="320"/>
      <c r="J65" s="320"/>
      <c r="K65" s="315"/>
    </row>
    <row r="66" spans="1:11" ht="28.5" customHeight="1" x14ac:dyDescent="0.25">
      <c r="A66" s="551" t="s">
        <v>151</v>
      </c>
      <c r="B66" s="551"/>
      <c r="C66" s="551"/>
      <c r="D66" s="551"/>
      <c r="E66" s="551"/>
      <c r="F66" s="551"/>
      <c r="G66" s="551"/>
      <c r="H66" s="551"/>
      <c r="I66" s="551"/>
      <c r="J66" s="551"/>
      <c r="K66" s="551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6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2:B63"/>
    <mergeCell ref="B64:C64"/>
    <mergeCell ref="B65:C65"/>
    <mergeCell ref="A66:K66"/>
    <mergeCell ref="A68:B68"/>
    <mergeCell ref="D68:E68"/>
    <mergeCell ref="I68:J68"/>
    <mergeCell ref="A75:B75"/>
    <mergeCell ref="D75:E75"/>
    <mergeCell ref="I75:J75"/>
    <mergeCell ref="I69:J69"/>
    <mergeCell ref="D70:E70"/>
    <mergeCell ref="D72:E72"/>
    <mergeCell ref="A73:B73"/>
    <mergeCell ref="D73:E73"/>
    <mergeCell ref="I73:J73"/>
  </mergeCells>
  <conditionalFormatting sqref="E64:K64 E32:K32 H62:K63 E56:K59">
    <cfRule type="cellIs" dxfId="600" priority="125" stopIfTrue="1" operator="between">
      <formula>0</formula>
      <formula>0.5</formula>
    </cfRule>
    <cfRule type="cellIs" dxfId="599" priority="126" stopIfTrue="1" operator="between">
      <formula>0</formula>
      <formula>99999999999999</formula>
    </cfRule>
    <cfRule type="cellIs" dxfId="598" priority="127" stopIfTrue="1" operator="lessThan">
      <formula>0</formula>
    </cfRule>
  </conditionalFormatting>
  <conditionalFormatting sqref="F61 H60:K61">
    <cfRule type="cellIs" dxfId="597" priority="122" stopIfTrue="1" operator="between">
      <formula>0</formula>
      <formula>0.5</formula>
    </cfRule>
    <cfRule type="cellIs" dxfId="596" priority="123" stopIfTrue="1" operator="between">
      <formula>0</formula>
      <formula>99999999999999</formula>
    </cfRule>
    <cfRule type="cellIs" dxfId="595" priority="124" stopIfTrue="1" operator="lessThan">
      <formula>0</formula>
    </cfRule>
  </conditionalFormatting>
  <conditionalFormatting sqref="F62:F63">
    <cfRule type="cellIs" dxfId="594" priority="119" stopIfTrue="1" operator="between">
      <formula>0</formula>
      <formula>0.5</formula>
    </cfRule>
    <cfRule type="cellIs" dxfId="593" priority="120" stopIfTrue="1" operator="between">
      <formula>0</formula>
      <formula>99999999999999</formula>
    </cfRule>
    <cfRule type="cellIs" dxfId="592" priority="121" stopIfTrue="1" operator="lessThan">
      <formula>0</formula>
    </cfRule>
  </conditionalFormatting>
  <conditionalFormatting sqref="E33:K46 E56:K56 E48:K51">
    <cfRule type="cellIs" dxfId="591" priority="113" stopIfTrue="1" operator="between">
      <formula>0</formula>
      <formula>0.5</formula>
    </cfRule>
    <cfRule type="cellIs" dxfId="590" priority="114" stopIfTrue="1" operator="between">
      <formula>0</formula>
      <formula>99999999999999</formula>
    </cfRule>
    <cfRule type="cellIs" dxfId="589" priority="115" stopIfTrue="1" operator="lessThan">
      <formula>0</formula>
    </cfRule>
  </conditionalFormatting>
  <conditionalFormatting sqref="E56:K56 E48:K51 E33:K46">
    <cfRule type="cellIs" dxfId="588" priority="110" stopIfTrue="1" operator="between">
      <formula>0</formula>
      <formula>0.5</formula>
    </cfRule>
    <cfRule type="cellIs" dxfId="587" priority="111" stopIfTrue="1" operator="between">
      <formula>0</formula>
      <formula>99999999999999</formula>
    </cfRule>
    <cfRule type="cellIs" dxfId="586" priority="112" stopIfTrue="1" operator="lessThan">
      <formula>0</formula>
    </cfRule>
  </conditionalFormatting>
  <conditionalFormatting sqref="E56:K56 E48:K51 E33:K46">
    <cfRule type="cellIs" dxfId="585" priority="107" stopIfTrue="1" operator="between">
      <formula>0</formula>
      <formula>0.5</formula>
    </cfRule>
    <cfRule type="cellIs" dxfId="584" priority="108" stopIfTrue="1" operator="between">
      <formula>0</formula>
      <formula>99999999999999</formula>
    </cfRule>
    <cfRule type="cellIs" dxfId="583" priority="109" stopIfTrue="1" operator="lessThan">
      <formula>0</formula>
    </cfRule>
  </conditionalFormatting>
  <conditionalFormatting sqref="J43 J45:J46 J48">
    <cfRule type="cellIs" dxfId="582" priority="104" stopIfTrue="1" operator="between">
      <formula>0</formula>
      <formula>0.5</formula>
    </cfRule>
    <cfRule type="cellIs" dxfId="581" priority="105" stopIfTrue="1" operator="between">
      <formula>0</formula>
      <formula>99999999999999</formula>
    </cfRule>
    <cfRule type="cellIs" dxfId="580" priority="106" stopIfTrue="1" operator="lessThan">
      <formula>0</formula>
    </cfRule>
  </conditionalFormatting>
  <conditionalFormatting sqref="J43 J45:J46 J48">
    <cfRule type="cellIs" dxfId="579" priority="101" stopIfTrue="1" operator="between">
      <formula>0</formula>
      <formula>0.5</formula>
    </cfRule>
    <cfRule type="cellIs" dxfId="578" priority="102" stopIfTrue="1" operator="between">
      <formula>0</formula>
      <formula>99999999999999</formula>
    </cfRule>
    <cfRule type="cellIs" dxfId="577" priority="103" stopIfTrue="1" operator="lessThan">
      <formula>0</formula>
    </cfRule>
  </conditionalFormatting>
  <conditionalFormatting sqref="J43 J45:J46 J48">
    <cfRule type="cellIs" dxfId="576" priority="98" stopIfTrue="1" operator="between">
      <formula>0</formula>
      <formula>0.5</formula>
    </cfRule>
    <cfRule type="cellIs" dxfId="575" priority="99" stopIfTrue="1" operator="between">
      <formula>0</formula>
      <formula>99999999999999</formula>
    </cfRule>
    <cfRule type="cellIs" dxfId="574" priority="100" stopIfTrue="1" operator="lessThan">
      <formula>0</formula>
    </cfRule>
  </conditionalFormatting>
  <conditionalFormatting sqref="J49">
    <cfRule type="cellIs" dxfId="573" priority="95" stopIfTrue="1" operator="between">
      <formula>0</formula>
      <formula>0.5</formula>
    </cfRule>
    <cfRule type="cellIs" dxfId="572" priority="96" stopIfTrue="1" operator="between">
      <formula>0</formula>
      <formula>99999999999999</formula>
    </cfRule>
    <cfRule type="cellIs" dxfId="571" priority="97" stopIfTrue="1" operator="lessThan">
      <formula>0</formula>
    </cfRule>
  </conditionalFormatting>
  <conditionalFormatting sqref="K44">
    <cfRule type="cellIs" dxfId="570" priority="92" stopIfTrue="1" operator="between">
      <formula>0</formula>
      <formula>0.5</formula>
    </cfRule>
    <cfRule type="cellIs" dxfId="569" priority="93" stopIfTrue="1" operator="between">
      <formula>0</formula>
      <formula>99999999999999</formula>
    </cfRule>
    <cfRule type="cellIs" dxfId="568" priority="94" stopIfTrue="1" operator="lessThan">
      <formula>0</formula>
    </cfRule>
  </conditionalFormatting>
  <conditionalFormatting sqref="J44">
    <cfRule type="cellIs" dxfId="567" priority="89" stopIfTrue="1" operator="between">
      <formula>0</formula>
      <formula>0.5</formula>
    </cfRule>
    <cfRule type="cellIs" dxfId="566" priority="90" stopIfTrue="1" operator="between">
      <formula>0</formula>
      <formula>99999999999999</formula>
    </cfRule>
    <cfRule type="cellIs" dxfId="565" priority="91" stopIfTrue="1" operator="lessThan">
      <formula>0</formula>
    </cfRule>
  </conditionalFormatting>
  <conditionalFormatting sqref="J44">
    <cfRule type="cellIs" dxfId="564" priority="86" stopIfTrue="1" operator="between">
      <formula>0</formula>
      <formula>0.5</formula>
    </cfRule>
    <cfRule type="cellIs" dxfId="563" priority="87" stopIfTrue="1" operator="between">
      <formula>0</formula>
      <formula>99999999999999</formula>
    </cfRule>
    <cfRule type="cellIs" dxfId="562" priority="88" stopIfTrue="1" operator="lessThan">
      <formula>0</formula>
    </cfRule>
  </conditionalFormatting>
  <conditionalFormatting sqref="J44">
    <cfRule type="cellIs" dxfId="561" priority="83" stopIfTrue="1" operator="between">
      <formula>0</formula>
      <formula>0.5</formula>
    </cfRule>
    <cfRule type="cellIs" dxfId="560" priority="84" stopIfTrue="1" operator="between">
      <formula>0</formula>
      <formula>99999999999999</formula>
    </cfRule>
    <cfRule type="cellIs" dxfId="559" priority="85" stopIfTrue="1" operator="lessThan">
      <formula>0</formula>
    </cfRule>
  </conditionalFormatting>
  <conditionalFormatting sqref="J39:K39">
    <cfRule type="cellIs" dxfId="558" priority="80" stopIfTrue="1" operator="between">
      <formula>0</formula>
      <formula>0.5</formula>
    </cfRule>
    <cfRule type="cellIs" dxfId="557" priority="81" stopIfTrue="1" operator="between">
      <formula>0</formula>
      <formula>99999999999999</formula>
    </cfRule>
    <cfRule type="cellIs" dxfId="556" priority="82" stopIfTrue="1" operator="lessThan">
      <formula>0</formula>
    </cfRule>
  </conditionalFormatting>
  <conditionalFormatting sqref="J39:K39">
    <cfRule type="cellIs" dxfId="555" priority="77" stopIfTrue="1" operator="between">
      <formula>0</formula>
      <formula>0.5</formula>
    </cfRule>
    <cfRule type="cellIs" dxfId="554" priority="78" stopIfTrue="1" operator="between">
      <formula>0</formula>
      <formula>99999999999999</formula>
    </cfRule>
    <cfRule type="cellIs" dxfId="553" priority="79" stopIfTrue="1" operator="lessThan">
      <formula>0</formula>
    </cfRule>
  </conditionalFormatting>
  <conditionalFormatting sqref="J39:K39">
    <cfRule type="cellIs" dxfId="552" priority="74" stopIfTrue="1" operator="between">
      <formula>0</formula>
      <formula>0.5</formula>
    </cfRule>
    <cfRule type="cellIs" dxfId="551" priority="75" stopIfTrue="1" operator="between">
      <formula>0</formula>
      <formula>99999999999999</formula>
    </cfRule>
    <cfRule type="cellIs" dxfId="550" priority="76" stopIfTrue="1" operator="lessThan">
      <formula>0</formula>
    </cfRule>
  </conditionalFormatting>
  <conditionalFormatting sqref="G39">
    <cfRule type="cellIs" dxfId="549" priority="71" stopIfTrue="1" operator="between">
      <formula>0</formula>
      <formula>0.5</formula>
    </cfRule>
    <cfRule type="cellIs" dxfId="548" priority="72" stopIfTrue="1" operator="between">
      <formula>0</formula>
      <formula>99999999999999</formula>
    </cfRule>
    <cfRule type="cellIs" dxfId="547" priority="73" stopIfTrue="1" operator="lessThan">
      <formula>0</formula>
    </cfRule>
  </conditionalFormatting>
  <conditionalFormatting sqref="E33:K34">
    <cfRule type="cellIs" dxfId="546" priority="68" stopIfTrue="1" operator="between">
      <formula>0</formula>
      <formula>0.5</formula>
    </cfRule>
    <cfRule type="cellIs" dxfId="545" priority="69" stopIfTrue="1" operator="between">
      <formula>0</formula>
      <formula>99999999999999</formula>
    </cfRule>
    <cfRule type="cellIs" dxfId="544" priority="70" stopIfTrue="1" operator="lessThan">
      <formula>0</formula>
    </cfRule>
  </conditionalFormatting>
  <conditionalFormatting sqref="F12:K12 E13:K14 E26:K31 E17:K20 E15:I15 K15 E16:G16 I16:K16">
    <cfRule type="cellIs" dxfId="543" priority="65" stopIfTrue="1" operator="between">
      <formula>0</formula>
      <formula>0.5</formula>
    </cfRule>
    <cfRule type="cellIs" dxfId="542" priority="66" stopIfTrue="1" operator="between">
      <formula>0</formula>
      <formula>99999999999999</formula>
    </cfRule>
    <cfRule type="cellIs" dxfId="541" priority="67" stopIfTrue="1" operator="lessThan">
      <formula>0</formula>
    </cfRule>
  </conditionalFormatting>
  <conditionalFormatting sqref="E21:K22 K23 I24:K24">
    <cfRule type="cellIs" dxfId="540" priority="62" stopIfTrue="1" operator="between">
      <formula>0</formula>
      <formula>0.5</formula>
    </cfRule>
    <cfRule type="cellIs" dxfId="539" priority="63" stopIfTrue="1" operator="between">
      <formula>0</formula>
      <formula>99999999999999</formula>
    </cfRule>
    <cfRule type="cellIs" dxfId="538" priority="64" stopIfTrue="1" operator="lessThan">
      <formula>0</formula>
    </cfRule>
  </conditionalFormatting>
  <conditionalFormatting sqref="E23:J23">
    <cfRule type="cellIs" dxfId="537" priority="59" stopIfTrue="1" operator="between">
      <formula>0</formula>
      <formula>0.5</formula>
    </cfRule>
    <cfRule type="cellIs" dxfId="536" priority="60" stopIfTrue="1" operator="between">
      <formula>0</formula>
      <formula>99999999999999</formula>
    </cfRule>
    <cfRule type="cellIs" dxfId="535" priority="61" stopIfTrue="1" operator="lessThan">
      <formula>0</formula>
    </cfRule>
  </conditionalFormatting>
  <conditionalFormatting sqref="H24">
    <cfRule type="cellIs" dxfId="534" priority="56" stopIfTrue="1" operator="between">
      <formula>0</formula>
      <formula>0.5</formula>
    </cfRule>
    <cfRule type="cellIs" dxfId="533" priority="57" stopIfTrue="1" operator="between">
      <formula>0</formula>
      <formula>99999999999999</formula>
    </cfRule>
    <cfRule type="cellIs" dxfId="532" priority="58" stopIfTrue="1" operator="lessThan">
      <formula>0</formula>
    </cfRule>
  </conditionalFormatting>
  <conditionalFormatting sqref="E24:G24">
    <cfRule type="cellIs" dxfId="531" priority="53" stopIfTrue="1" operator="between">
      <formula>0</formula>
      <formula>0.5</formula>
    </cfRule>
    <cfRule type="cellIs" dxfId="530" priority="54" stopIfTrue="1" operator="between">
      <formula>0</formula>
      <formula>99999999999999</formula>
    </cfRule>
    <cfRule type="cellIs" dxfId="529" priority="55" stopIfTrue="1" operator="lessThan">
      <formula>0</formula>
    </cfRule>
  </conditionalFormatting>
  <conditionalFormatting sqref="I25:K25">
    <cfRule type="cellIs" dxfId="528" priority="50" stopIfTrue="1" operator="between">
      <formula>0</formula>
      <formula>0.5</formula>
    </cfRule>
    <cfRule type="cellIs" dxfId="527" priority="51" stopIfTrue="1" operator="between">
      <formula>0</formula>
      <formula>99999999999999</formula>
    </cfRule>
    <cfRule type="cellIs" dxfId="526" priority="52" stopIfTrue="1" operator="lessThan">
      <formula>0</formula>
    </cfRule>
  </conditionalFormatting>
  <conditionalFormatting sqref="H25">
    <cfRule type="cellIs" dxfId="525" priority="47" stopIfTrue="1" operator="between">
      <formula>0</formula>
      <formula>0.5</formula>
    </cfRule>
    <cfRule type="cellIs" dxfId="524" priority="48" stopIfTrue="1" operator="between">
      <formula>0</formula>
      <formula>99999999999999</formula>
    </cfRule>
    <cfRule type="cellIs" dxfId="523" priority="49" stopIfTrue="1" operator="lessThan">
      <formula>0</formula>
    </cfRule>
  </conditionalFormatting>
  <conditionalFormatting sqref="E25:G25">
    <cfRule type="cellIs" dxfId="522" priority="44" stopIfTrue="1" operator="between">
      <formula>0</formula>
      <formula>0.5</formula>
    </cfRule>
    <cfRule type="cellIs" dxfId="521" priority="45" stopIfTrue="1" operator="between">
      <formula>0</formula>
      <formula>99999999999999</formula>
    </cfRule>
    <cfRule type="cellIs" dxfId="520" priority="46" stopIfTrue="1" operator="lessThan">
      <formula>0</formula>
    </cfRule>
  </conditionalFormatting>
  <conditionalFormatting sqref="J15">
    <cfRule type="cellIs" dxfId="519" priority="41" stopIfTrue="1" operator="between">
      <formula>0</formula>
      <formula>0.5</formula>
    </cfRule>
    <cfRule type="cellIs" dxfId="518" priority="42" stopIfTrue="1" operator="between">
      <formula>0</formula>
      <formula>99999999999999</formula>
    </cfRule>
    <cfRule type="cellIs" dxfId="517" priority="43" stopIfTrue="1" operator="lessThan">
      <formula>0</formula>
    </cfRule>
  </conditionalFormatting>
  <conditionalFormatting sqref="H16">
    <cfRule type="cellIs" dxfId="516" priority="38" stopIfTrue="1" operator="between">
      <formula>0</formula>
      <formula>0.5</formula>
    </cfRule>
    <cfRule type="cellIs" dxfId="515" priority="39" stopIfTrue="1" operator="between">
      <formula>0</formula>
      <formula>99999999999999</formula>
    </cfRule>
    <cfRule type="cellIs" dxfId="514" priority="40" stopIfTrue="1" operator="lessThan">
      <formula>0</formula>
    </cfRule>
  </conditionalFormatting>
  <conditionalFormatting sqref="H16">
    <cfRule type="expression" dxfId="513" priority="37">
      <formula>"округл($H$15;0)-$H$15&lt;&gt;0"</formula>
    </cfRule>
  </conditionalFormatting>
  <conditionalFormatting sqref="F12:K12">
    <cfRule type="expression" dxfId="512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5">
    <cfRule type="cellIs" dxfId="511" priority="34" stopIfTrue="1" operator="between">
      <formula>0</formula>
      <formula>0.5</formula>
    </cfRule>
    <cfRule type="cellIs" dxfId="510" priority="35" stopIfTrue="1" operator="between">
      <formula>0</formula>
      <formula>99999999999999</formula>
    </cfRule>
    <cfRule type="cellIs" dxfId="509" priority="36" stopIfTrue="1" operator="lessThan">
      <formula>0</formula>
    </cfRule>
  </conditionalFormatting>
  <conditionalFormatting sqref="E52:K52">
    <cfRule type="cellIs" dxfId="508" priority="31" stopIfTrue="1" operator="between">
      <formula>0</formula>
      <formula>0.5</formula>
    </cfRule>
    <cfRule type="cellIs" dxfId="507" priority="32" stopIfTrue="1" operator="between">
      <formula>0</formula>
      <formula>99999999999999</formula>
    </cfRule>
    <cfRule type="cellIs" dxfId="506" priority="33" stopIfTrue="1" operator="lessThan">
      <formula>0</formula>
    </cfRule>
  </conditionalFormatting>
  <conditionalFormatting sqref="E65:K65">
    <cfRule type="cellIs" dxfId="505" priority="28" stopIfTrue="1" operator="between">
      <formula>0</formula>
      <formula>0.5</formula>
    </cfRule>
    <cfRule type="cellIs" dxfId="504" priority="29" stopIfTrue="1" operator="between">
      <formula>0</formula>
      <formula>99999999999999</formula>
    </cfRule>
    <cfRule type="cellIs" dxfId="503" priority="30" stopIfTrue="1" operator="lessThan">
      <formula>0</formula>
    </cfRule>
  </conditionalFormatting>
  <conditionalFormatting sqref="E47:K47">
    <cfRule type="cellIs" dxfId="502" priority="22" stopIfTrue="1" operator="between">
      <formula>0</formula>
      <formula>0.5</formula>
    </cfRule>
    <cfRule type="cellIs" dxfId="501" priority="23" stopIfTrue="1" operator="between">
      <formula>0</formula>
      <formula>99999999999999</formula>
    </cfRule>
    <cfRule type="cellIs" dxfId="500" priority="24" stopIfTrue="1" operator="lessThan">
      <formula>0</formula>
    </cfRule>
  </conditionalFormatting>
  <conditionalFormatting sqref="E47:K47">
    <cfRule type="cellIs" dxfId="499" priority="19" stopIfTrue="1" operator="between">
      <formula>0</formula>
      <formula>0.5</formula>
    </cfRule>
    <cfRule type="cellIs" dxfId="498" priority="20" stopIfTrue="1" operator="between">
      <formula>0</formula>
      <formula>99999999999999</formula>
    </cfRule>
    <cfRule type="cellIs" dxfId="497" priority="21" stopIfTrue="1" operator="lessThan">
      <formula>0</formula>
    </cfRule>
  </conditionalFormatting>
  <conditionalFormatting sqref="E47:K47">
    <cfRule type="cellIs" dxfId="496" priority="16" stopIfTrue="1" operator="between">
      <formula>0</formula>
      <formula>0.5</formula>
    </cfRule>
    <cfRule type="cellIs" dxfId="495" priority="17" stopIfTrue="1" operator="between">
      <formula>0</formula>
      <formula>99999999999999</formula>
    </cfRule>
    <cfRule type="cellIs" dxfId="494" priority="18" stopIfTrue="1" operator="lessThan">
      <formula>0</formula>
    </cfRule>
  </conditionalFormatting>
  <conditionalFormatting sqref="J47">
    <cfRule type="cellIs" dxfId="493" priority="13" stopIfTrue="1" operator="between">
      <formula>0</formula>
      <formula>0.5</formula>
    </cfRule>
    <cfRule type="cellIs" dxfId="492" priority="14" stopIfTrue="1" operator="between">
      <formula>0</formula>
      <formula>99999999999999</formula>
    </cfRule>
    <cfRule type="cellIs" dxfId="491" priority="15" stopIfTrue="1" operator="lessThan">
      <formula>0</formula>
    </cfRule>
  </conditionalFormatting>
  <conditionalFormatting sqref="J47">
    <cfRule type="cellIs" dxfId="490" priority="10" stopIfTrue="1" operator="between">
      <formula>0</formula>
      <formula>0.5</formula>
    </cfRule>
    <cfRule type="cellIs" dxfId="489" priority="11" stopIfTrue="1" operator="between">
      <formula>0</formula>
      <formula>99999999999999</formula>
    </cfRule>
    <cfRule type="cellIs" dxfId="488" priority="12" stopIfTrue="1" operator="lessThan">
      <formula>0</formula>
    </cfRule>
  </conditionalFormatting>
  <conditionalFormatting sqref="J47">
    <cfRule type="cellIs" dxfId="487" priority="7" stopIfTrue="1" operator="between">
      <formula>0</formula>
      <formula>0.5</formula>
    </cfRule>
    <cfRule type="cellIs" dxfId="486" priority="8" stopIfTrue="1" operator="between">
      <formula>0</formula>
      <formula>99999999999999</formula>
    </cfRule>
    <cfRule type="cellIs" dxfId="485" priority="9" stopIfTrue="1" operator="lessThan">
      <formula>0</formula>
    </cfRule>
  </conditionalFormatting>
  <conditionalFormatting sqref="E53:K53">
    <cfRule type="cellIs" dxfId="484" priority="1" stopIfTrue="1" operator="between">
      <formula>0</formula>
      <formula>0.5</formula>
    </cfRule>
    <cfRule type="cellIs" dxfId="483" priority="2" stopIfTrue="1" operator="between">
      <formula>0</formula>
      <formula>99999999999999</formula>
    </cfRule>
    <cfRule type="cellIs" dxfId="482" priority="3" stopIfTrue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5A10-8EDB-4D5B-B456-90EEB58AA2DA}">
  <dimension ref="A2:K127"/>
  <sheetViews>
    <sheetView topLeftCell="F49" workbookViewId="0">
      <selection activeCell="L49" sqref="L1:AX1048576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'[10]Баланс для проверки'!A7:K7</f>
        <v>за сентябрь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80374277</v>
      </c>
      <c r="F12" s="91"/>
      <c r="G12" s="91">
        <f>ROUND(G13+G18+G21+G26,0)</f>
        <v>80374277</v>
      </c>
      <c r="H12" s="91">
        <f>H18+H21+H26+H13</f>
        <v>20017176</v>
      </c>
      <c r="I12" s="91"/>
      <c r="J12" s="91">
        <f>J13+J21+J26</f>
        <v>60357101</v>
      </c>
      <c r="K12" s="91"/>
    </row>
    <row r="13" spans="1:11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46363359</v>
      </c>
      <c r="F13" s="95"/>
      <c r="G13" s="95">
        <f>ROUND(G14+G15+G16+G17,0)</f>
        <v>46363359</v>
      </c>
      <c r="H13" s="95">
        <f>H16</f>
        <v>7926496</v>
      </c>
      <c r="I13" s="95">
        <v>0</v>
      </c>
      <c r="J13" s="95">
        <f>ROUND(J14+J15+J16+J17,0)</f>
        <v>38436863</v>
      </c>
      <c r="K13" s="95"/>
    </row>
    <row r="14" spans="1:11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26453600</v>
      </c>
      <c r="F14" s="50"/>
      <c r="G14" s="50">
        <f>H14+I14+J14+K14</f>
        <v>26453600</v>
      </c>
      <c r="H14" s="50">
        <v>0</v>
      </c>
      <c r="I14" s="50">
        <v>0</v>
      </c>
      <c r="J14" s="50">
        <v>26453600</v>
      </c>
      <c r="K14" s="50"/>
    </row>
    <row r="15" spans="1:11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11983263</v>
      </c>
      <c r="F15" s="50"/>
      <c r="G15" s="50">
        <f>H15+I15+J15+K15</f>
        <v>11983263</v>
      </c>
      <c r="H15" s="50">
        <v>0</v>
      </c>
      <c r="I15" s="50">
        <v>0</v>
      </c>
      <c r="J15" s="50">
        <v>11983263</v>
      </c>
      <c r="K15" s="50">
        <v>0</v>
      </c>
    </row>
    <row r="16" spans="1:11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7926496</v>
      </c>
      <c r="F16" s="50"/>
      <c r="G16" s="50">
        <f>H16</f>
        <v>7926496</v>
      </c>
      <c r="H16" s="50">
        <v>7926496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3665611</v>
      </c>
      <c r="F18" s="95"/>
      <c r="G18" s="95">
        <f>H18</f>
        <v>3665611</v>
      </c>
      <c r="H18" s="95">
        <f>H20</f>
        <v>3665611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3665611</v>
      </c>
      <c r="F20" s="50"/>
      <c r="G20" s="50">
        <f>H20+I20+J20+K20</f>
        <v>3665611</v>
      </c>
      <c r="H20" s="50">
        <v>3665611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3022199</v>
      </c>
      <c r="F21" s="95"/>
      <c r="G21" s="95">
        <f>J21+H21</f>
        <v>3022199</v>
      </c>
      <c r="H21" s="95">
        <f>H24+H25</f>
        <v>1052471</v>
      </c>
      <c r="I21" s="95">
        <v>0</v>
      </c>
      <c r="J21" s="95">
        <f>J22+J23+J24+J25</f>
        <v>1969728</v>
      </c>
      <c r="K21" s="95">
        <v>0</v>
      </c>
    </row>
    <row r="22" spans="1:11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497077</v>
      </c>
      <c r="F22" s="50"/>
      <c r="G22" s="50">
        <f>H22+I22+J22+K22</f>
        <v>497077</v>
      </c>
      <c r="H22" s="50">
        <v>0</v>
      </c>
      <c r="I22" s="50">
        <v>0</v>
      </c>
      <c r="J22" s="50">
        <v>497077</v>
      </c>
      <c r="K22" s="50">
        <v>0</v>
      </c>
    </row>
    <row r="23" spans="1:11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1006802</v>
      </c>
      <c r="F23" s="99"/>
      <c r="G23" s="99">
        <f>J23</f>
        <v>1006802</v>
      </c>
      <c r="H23" s="99">
        <v>0</v>
      </c>
      <c r="I23" s="99">
        <v>0</v>
      </c>
      <c r="J23" s="99">
        <v>1006802</v>
      </c>
      <c r="K23" s="50">
        <v>0</v>
      </c>
    </row>
    <row r="24" spans="1:11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1052471</v>
      </c>
      <c r="F24" s="99"/>
      <c r="G24" s="99">
        <f>H24</f>
        <v>1052471</v>
      </c>
      <c r="H24" s="99">
        <v>1052471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/>
      <c r="B25" s="413" t="s">
        <v>166</v>
      </c>
      <c r="C25" s="413"/>
      <c r="D25" s="276"/>
      <c r="E25" s="99">
        <f t="shared" si="1"/>
        <v>465849</v>
      </c>
      <c r="F25" s="99"/>
      <c r="G25" s="99">
        <f>J25</f>
        <v>465849</v>
      </c>
      <c r="H25" s="99"/>
      <c r="I25" s="50"/>
      <c r="J25" s="50">
        <v>465849</v>
      </c>
      <c r="K25" s="50"/>
    </row>
    <row r="26" spans="1:11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27323108</v>
      </c>
      <c r="F26" s="95"/>
      <c r="G26" s="95">
        <f>H26+I26+J26+K26</f>
        <v>27323108</v>
      </c>
      <c r="H26" s="95">
        <f>H27</f>
        <v>7372598</v>
      </c>
      <c r="I26" s="95">
        <v>0</v>
      </c>
      <c r="J26" s="95">
        <f>J27+J29+J30+J28+J31</f>
        <v>19950510</v>
      </c>
      <c r="K26" s="95">
        <v>0</v>
      </c>
    </row>
    <row r="27" spans="1:11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16703002</v>
      </c>
      <c r="F27" s="50"/>
      <c r="G27" s="50">
        <f>H27+I27+J27+K27</f>
        <v>16703002</v>
      </c>
      <c r="H27" s="50">
        <v>7372598</v>
      </c>
      <c r="I27" s="50">
        <v>0</v>
      </c>
      <c r="J27" s="50">
        <v>9330404</v>
      </c>
      <c r="K27" s="50">
        <v>0</v>
      </c>
    </row>
    <row r="28" spans="1:11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156424</v>
      </c>
      <c r="F28" s="50"/>
      <c r="G28" s="50">
        <f>J28</f>
        <v>156424</v>
      </c>
      <c r="H28" s="50"/>
      <c r="I28" s="50"/>
      <c r="J28" s="50">
        <v>156424</v>
      </c>
      <c r="K28" s="50"/>
    </row>
    <row r="29" spans="1:11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769911</v>
      </c>
      <c r="F29" s="50"/>
      <c r="G29" s="50">
        <f>H29+I29+J29+K29</f>
        <v>769911</v>
      </c>
      <c r="H29" s="50">
        <v>0</v>
      </c>
      <c r="I29" s="50">
        <v>0</v>
      </c>
      <c r="J29" s="50">
        <v>769911</v>
      </c>
      <c r="K29" s="50">
        <v>0</v>
      </c>
    </row>
    <row r="30" spans="1:11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8775675</v>
      </c>
      <c r="F30" s="50"/>
      <c r="G30" s="50">
        <f>H30+I30+J30+K30</f>
        <v>8775675</v>
      </c>
      <c r="H30" s="50"/>
      <c r="I30" s="50"/>
      <c r="J30" s="50">
        <v>8775675</v>
      </c>
      <c r="K30" s="50"/>
    </row>
    <row r="31" spans="1:11" ht="33.75" customHeight="1" x14ac:dyDescent="0.2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918096</v>
      </c>
      <c r="F31" s="50"/>
      <c r="G31" s="50">
        <f>H31+I31+J31+K31</f>
        <v>918096</v>
      </c>
      <c r="H31" s="50"/>
      <c r="I31" s="50"/>
      <c r="J31" s="50">
        <v>918096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76314319.45500201</v>
      </c>
      <c r="F32" s="333"/>
      <c r="G32" s="332">
        <f>J32+K32+H32+I32</f>
        <v>76314319.45500201</v>
      </c>
      <c r="H32" s="332">
        <f>H33+H52+H58</f>
        <v>0</v>
      </c>
      <c r="I32" s="332">
        <f>I33+I52+I58</f>
        <v>0</v>
      </c>
      <c r="J32" s="332">
        <f>J33+J52+J58</f>
        <v>27309601.188000001</v>
      </c>
      <c r="K32" s="332">
        <f>K33+K52+K58</f>
        <v>49004718.267002001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f>G33</f>
        <v>73427483.557002008</v>
      </c>
      <c r="F33" s="277"/>
      <c r="G33" s="277">
        <f>SUM(H33:K33)</f>
        <v>73427483.557002008</v>
      </c>
      <c r="H33" s="277">
        <f>H34+H49</f>
        <v>0</v>
      </c>
      <c r="I33" s="277">
        <f>I34+I49</f>
        <v>0</v>
      </c>
      <c r="J33" s="277">
        <f>J34+J49</f>
        <v>24771505.060000002</v>
      </c>
      <c r="K33" s="277">
        <f>K34+K49</f>
        <v>48655978.497001998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f>G34</f>
        <v>63128322.840000004</v>
      </c>
      <c r="F34" s="277"/>
      <c r="G34" s="277">
        <f>SUM(H34:K34)</f>
        <v>63128322.840000004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14647441.245000001</v>
      </c>
      <c r="K34" s="277">
        <f>SUM(K35:K48)</f>
        <v>48480881.594999999</v>
      </c>
    </row>
    <row r="35" spans="1:11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2171333.6859999998</v>
      </c>
      <c r="F35" s="277"/>
      <c r="G35" s="277">
        <f t="shared" ref="G35:G49" si="3">SUM(H35:K35)</f>
        <v>2171333.6859999998</v>
      </c>
      <c r="H35" s="277"/>
      <c r="I35" s="277"/>
      <c r="J35" s="277">
        <v>1487859.52</v>
      </c>
      <c r="K35" s="277">
        <v>683474.16599999997</v>
      </c>
    </row>
    <row r="36" spans="1:11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9737680.1740000006</v>
      </c>
      <c r="F36" s="277"/>
      <c r="G36" s="277">
        <f t="shared" si="3"/>
        <v>9737680.1740000006</v>
      </c>
      <c r="H36" s="277"/>
      <c r="I36" s="277"/>
      <c r="J36" s="277">
        <v>3452898.571</v>
      </c>
      <c r="K36" s="277">
        <v>6284781.6030000001</v>
      </c>
    </row>
    <row r="37" spans="1:11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3437656.449</v>
      </c>
      <c r="F37" s="277"/>
      <c r="G37" s="277">
        <f t="shared" si="3"/>
        <v>3437656.449</v>
      </c>
      <c r="H37" s="277"/>
      <c r="I37" s="277"/>
      <c r="J37" s="277">
        <v>737092.45600000001</v>
      </c>
      <c r="K37" s="277">
        <v>2700563.9929999998</v>
      </c>
    </row>
    <row r="38" spans="1:11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8875665.2430000007</v>
      </c>
      <c r="F38" s="277"/>
      <c r="G38" s="277">
        <f t="shared" si="3"/>
        <v>8875665.2430000007</v>
      </c>
      <c r="H38" s="277"/>
      <c r="I38" s="277"/>
      <c r="J38" s="277">
        <v>1084769.5970000001</v>
      </c>
      <c r="K38" s="277">
        <v>7790895.6459999997</v>
      </c>
    </row>
    <row r="39" spans="1:11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15181605.375</v>
      </c>
      <c r="F39" s="277"/>
      <c r="G39" s="277">
        <f t="shared" si="3"/>
        <v>15181605.375</v>
      </c>
      <c r="H39" s="277"/>
      <c r="I39" s="277"/>
      <c r="J39" s="277">
        <v>1206654.3759999999</v>
      </c>
      <c r="K39" s="277">
        <v>13974950.999</v>
      </c>
    </row>
    <row r="40" spans="1:11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3303854.1149999998</v>
      </c>
      <c r="F40" s="277"/>
      <c r="G40" s="277">
        <f t="shared" si="3"/>
        <v>3303854.1149999998</v>
      </c>
      <c r="H40" s="278"/>
      <c r="I40" s="278"/>
      <c r="J40" s="278">
        <v>825036.81200000003</v>
      </c>
      <c r="K40" s="278">
        <v>2478817.3029999998</v>
      </c>
    </row>
    <row r="41" spans="1:11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333806.44</v>
      </c>
      <c r="F41" s="277"/>
      <c r="G41" s="277">
        <f t="shared" si="3"/>
        <v>333806.44</v>
      </c>
      <c r="H41" s="278"/>
      <c r="I41" s="278"/>
      <c r="J41" s="278">
        <v>195067.8</v>
      </c>
      <c r="K41" s="278">
        <v>138738.64000000001</v>
      </c>
    </row>
    <row r="42" spans="1:11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4909965.2</v>
      </c>
      <c r="F42" s="277"/>
      <c r="G42" s="277">
        <f t="shared" si="3"/>
        <v>4909965.2</v>
      </c>
      <c r="H42" s="278"/>
      <c r="I42" s="278"/>
      <c r="J42" s="278">
        <v>1394377.1459999999</v>
      </c>
      <c r="K42" s="278">
        <v>3515588.054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2478288.773</v>
      </c>
      <c r="F43" s="277"/>
      <c r="G43" s="277">
        <f t="shared" si="3"/>
        <v>2478288.773</v>
      </c>
      <c r="H43" s="278"/>
      <c r="I43" s="278"/>
      <c r="J43" s="278">
        <v>609504.43400000001</v>
      </c>
      <c r="K43" s="278">
        <v>1868784.3389999999</v>
      </c>
    </row>
    <row r="44" spans="1:11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9010125.6979999989</v>
      </c>
      <c r="F44" s="277"/>
      <c r="G44" s="277">
        <f t="shared" si="3"/>
        <v>9010125.6979999989</v>
      </c>
      <c r="H44" s="278"/>
      <c r="I44" s="278"/>
      <c r="J44" s="278">
        <v>1885798.5689999999</v>
      </c>
      <c r="K44" s="278">
        <v>7124327.1289999997</v>
      </c>
    </row>
    <row r="45" spans="1:11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</row>
    <row r="46" spans="1:11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2360</v>
      </c>
      <c r="F46" s="277"/>
      <c r="G46" s="277">
        <f>SUM(H46:K46)</f>
        <v>2360</v>
      </c>
      <c r="H46" s="278"/>
      <c r="I46" s="278"/>
      <c r="J46" s="277">
        <v>2360</v>
      </c>
      <c r="K46" s="277">
        <v>0</v>
      </c>
    </row>
    <row r="47" spans="1:11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3660761.8890000004</v>
      </c>
      <c r="F47" s="277"/>
      <c r="G47" s="277">
        <f>SUM(H47:K47)</f>
        <v>3660761.8890000004</v>
      </c>
      <c r="H47" s="278"/>
      <c r="I47" s="278"/>
      <c r="J47" s="278">
        <v>1753868.1660000002</v>
      </c>
      <c r="K47" s="278">
        <v>1906893.723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25219.798000000003</v>
      </c>
      <c r="F48" s="277"/>
      <c r="G48" s="277">
        <f>SUM(H48:K48)</f>
        <v>25219.798000000003</v>
      </c>
      <c r="H48" s="278"/>
      <c r="I48" s="278"/>
      <c r="J48" s="278">
        <v>12153.798000000001</v>
      </c>
      <c r="K48" s="278">
        <v>13066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f>G49</f>
        <v>10299160.717002001</v>
      </c>
      <c r="F49" s="277"/>
      <c r="G49" s="277">
        <f t="shared" si="3"/>
        <v>10299160.717002001</v>
      </c>
      <c r="H49" s="277"/>
      <c r="I49" s="277"/>
      <c r="J49" s="277">
        <v>10124063.815000001</v>
      </c>
      <c r="K49" s="277">
        <v>175096.90200199999</v>
      </c>
    </row>
    <row r="50" spans="1:11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2481567.2039999999</v>
      </c>
      <c r="F52" s="338"/>
      <c r="G52" s="339">
        <f>H52+I52+J52+K52</f>
        <v>2481567.2039999999</v>
      </c>
      <c r="H52" s="339">
        <v>0</v>
      </c>
      <c r="I52" s="339">
        <v>0</v>
      </c>
      <c r="J52" s="339">
        <f>J54+J55+J53</f>
        <v>2481567.2039999999</v>
      </c>
      <c r="K52" s="49">
        <f>K54</f>
        <v>0</v>
      </c>
    </row>
    <row r="53" spans="1:11" ht="28.5" customHeight="1" x14ac:dyDescent="0.25">
      <c r="A53" s="275" t="s">
        <v>100</v>
      </c>
      <c r="B53" s="398" t="s">
        <v>174</v>
      </c>
      <c r="C53" s="399"/>
      <c r="D53" s="276" t="s">
        <v>17</v>
      </c>
      <c r="E53" s="338">
        <f>G53</f>
        <v>280621</v>
      </c>
      <c r="F53" s="338"/>
      <c r="G53" s="339">
        <f>H53+I53+J53+K53</f>
        <v>280621</v>
      </c>
      <c r="H53" s="49">
        <v>0</v>
      </c>
      <c r="I53" s="49">
        <v>0</v>
      </c>
      <c r="J53" s="339">
        <v>280621</v>
      </c>
      <c r="K53" s="49"/>
    </row>
    <row r="54" spans="1:11" ht="28.5" customHeight="1" x14ac:dyDescent="0.25">
      <c r="A54" s="275" t="s">
        <v>102</v>
      </c>
      <c r="B54" s="398" t="s">
        <v>101</v>
      </c>
      <c r="C54" s="399"/>
      <c r="D54" s="276" t="s">
        <v>17</v>
      </c>
      <c r="E54" s="338">
        <f>G54</f>
        <v>102762.204</v>
      </c>
      <c r="F54" s="338"/>
      <c r="G54" s="339">
        <f>H54+I54+J54+K54</f>
        <v>102762.204</v>
      </c>
      <c r="H54" s="49">
        <v>0</v>
      </c>
      <c r="I54" s="49">
        <v>0</v>
      </c>
      <c r="J54" s="339">
        <v>102762.204</v>
      </c>
      <c r="K54" s="49"/>
    </row>
    <row r="55" spans="1:11" ht="28.5" customHeight="1" x14ac:dyDescent="0.25">
      <c r="A55" s="275" t="s">
        <v>104</v>
      </c>
      <c r="B55" s="398" t="s">
        <v>103</v>
      </c>
      <c r="C55" s="399"/>
      <c r="D55" s="276" t="s">
        <v>17</v>
      </c>
      <c r="E55" s="50">
        <f>G55</f>
        <v>2098184</v>
      </c>
      <c r="F55" s="50"/>
      <c r="G55" s="51">
        <f>H55+I55+J55+K55</f>
        <v>2098184</v>
      </c>
      <c r="H55" s="51">
        <v>0</v>
      </c>
      <c r="I55" s="51">
        <v>0</v>
      </c>
      <c r="J55" s="51">
        <v>2098184</v>
      </c>
      <c r="K55" s="51">
        <v>0</v>
      </c>
    </row>
    <row r="56" spans="1:11" ht="28.5" customHeight="1" x14ac:dyDescent="0.25">
      <c r="A56" s="382"/>
      <c r="B56" s="383"/>
      <c r="C56" s="384"/>
      <c r="D56" s="385"/>
      <c r="E56" s="387"/>
      <c r="F56" s="387"/>
      <c r="G56" s="381"/>
      <c r="H56" s="381"/>
      <c r="I56" s="381"/>
      <c r="J56" s="381"/>
      <c r="K56" s="381"/>
    </row>
    <row r="57" spans="1:11" ht="35.25" customHeight="1" x14ac:dyDescent="0.25">
      <c r="A57" s="317" t="s">
        <v>106</v>
      </c>
      <c r="B57" s="407" t="s">
        <v>175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07" t="s">
        <v>147</v>
      </c>
      <c r="C58" s="408"/>
      <c r="D58" s="276" t="s">
        <v>17</v>
      </c>
      <c r="E58" s="277">
        <f>G58</f>
        <v>405268.69399999996</v>
      </c>
      <c r="F58" s="277"/>
      <c r="G58" s="278">
        <f>J58+K58</f>
        <v>405268.69399999996</v>
      </c>
      <c r="H58" s="278">
        <v>0</v>
      </c>
      <c r="I58" s="278">
        <v>0</v>
      </c>
      <c r="J58" s="278">
        <v>56528.923999999999</v>
      </c>
      <c r="K58" s="278">
        <v>348739.76999999996</v>
      </c>
    </row>
    <row r="59" spans="1:11" ht="49.5" customHeight="1" x14ac:dyDescent="0.25">
      <c r="A59" s="317" t="s">
        <v>110</v>
      </c>
      <c r="B59" s="402" t="s">
        <v>111</v>
      </c>
      <c r="C59" s="40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4059958</v>
      </c>
      <c r="F60" s="315"/>
      <c r="G60" s="320">
        <f>ROUND(G12-G32,0)</f>
        <v>4059958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5.0513151116743487</v>
      </c>
      <c r="F61" s="322"/>
      <c r="G61" s="321">
        <f>G60/G12*100</f>
        <v>5.0513151116743487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G62</f>
        <v>67857</v>
      </c>
      <c r="F62" s="324"/>
      <c r="G62" s="323">
        <f>G60-3992101</f>
        <v>67857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8.4426264885717098E-2</v>
      </c>
      <c r="F63" s="325"/>
      <c r="G63" s="321">
        <f>G62/G12*100</f>
        <v>8.4426264885717098E-2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73427483</v>
      </c>
      <c r="F64" s="315"/>
      <c r="G64" s="320">
        <v>73427483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405268.69399999996</v>
      </c>
      <c r="F65" s="315"/>
      <c r="G65" s="320">
        <f>G58</f>
        <v>405268.69399999996</v>
      </c>
      <c r="H65" s="320"/>
      <c r="I65" s="320"/>
      <c r="J65" s="320"/>
      <c r="K65" s="315"/>
    </row>
    <row r="66" spans="1:11" ht="28.5" customHeight="1" x14ac:dyDescent="0.25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7:K59">
    <cfRule type="cellIs" dxfId="481" priority="125" stopIfTrue="1" operator="between">
      <formula>0</formula>
      <formula>0.5</formula>
    </cfRule>
    <cfRule type="cellIs" dxfId="480" priority="126" stopIfTrue="1" operator="between">
      <formula>0</formula>
      <formula>99999999999999</formula>
    </cfRule>
    <cfRule type="cellIs" dxfId="479" priority="127" stopIfTrue="1" operator="lessThan">
      <formula>0</formula>
    </cfRule>
  </conditionalFormatting>
  <conditionalFormatting sqref="F61 H60:K61">
    <cfRule type="cellIs" dxfId="478" priority="122" stopIfTrue="1" operator="between">
      <formula>0</formula>
      <formula>0.5</formula>
    </cfRule>
    <cfRule type="cellIs" dxfId="477" priority="123" stopIfTrue="1" operator="between">
      <formula>0</formula>
      <formula>99999999999999</formula>
    </cfRule>
    <cfRule type="cellIs" dxfId="476" priority="124" stopIfTrue="1" operator="lessThan">
      <formula>0</formula>
    </cfRule>
  </conditionalFormatting>
  <conditionalFormatting sqref="F62:F63">
    <cfRule type="cellIs" dxfId="475" priority="119" stopIfTrue="1" operator="between">
      <formula>0</formula>
      <formula>0.5</formula>
    </cfRule>
    <cfRule type="cellIs" dxfId="474" priority="120" stopIfTrue="1" operator="between">
      <formula>0</formula>
      <formula>99999999999999</formula>
    </cfRule>
    <cfRule type="cellIs" dxfId="473" priority="121" stopIfTrue="1" operator="lessThan">
      <formula>0</formula>
    </cfRule>
  </conditionalFormatting>
  <conditionalFormatting sqref="E33:K46 E48:K51">
    <cfRule type="cellIs" dxfId="472" priority="113" stopIfTrue="1" operator="between">
      <formula>0</formula>
      <formula>0.5</formula>
    </cfRule>
    <cfRule type="cellIs" dxfId="471" priority="114" stopIfTrue="1" operator="between">
      <formula>0</formula>
      <formula>99999999999999</formula>
    </cfRule>
    <cfRule type="cellIs" dxfId="470" priority="115" stopIfTrue="1" operator="lessThan">
      <formula>0</formula>
    </cfRule>
  </conditionalFormatting>
  <conditionalFormatting sqref="E48:K51 E33:K46">
    <cfRule type="cellIs" dxfId="469" priority="110" stopIfTrue="1" operator="between">
      <formula>0</formula>
      <formula>0.5</formula>
    </cfRule>
    <cfRule type="cellIs" dxfId="468" priority="111" stopIfTrue="1" operator="between">
      <formula>0</formula>
      <formula>99999999999999</formula>
    </cfRule>
    <cfRule type="cellIs" dxfId="467" priority="112" stopIfTrue="1" operator="lessThan">
      <formula>0</formula>
    </cfRule>
  </conditionalFormatting>
  <conditionalFormatting sqref="E48:K51 E33:K46">
    <cfRule type="cellIs" dxfId="466" priority="107" stopIfTrue="1" operator="between">
      <formula>0</formula>
      <formula>0.5</formula>
    </cfRule>
    <cfRule type="cellIs" dxfId="465" priority="108" stopIfTrue="1" operator="between">
      <formula>0</formula>
      <formula>99999999999999</formula>
    </cfRule>
    <cfRule type="cellIs" dxfId="464" priority="109" stopIfTrue="1" operator="lessThan">
      <formula>0</formula>
    </cfRule>
  </conditionalFormatting>
  <conditionalFormatting sqref="J43 J45:J46 J48">
    <cfRule type="cellIs" dxfId="463" priority="104" stopIfTrue="1" operator="between">
      <formula>0</formula>
      <formula>0.5</formula>
    </cfRule>
    <cfRule type="cellIs" dxfId="462" priority="105" stopIfTrue="1" operator="between">
      <formula>0</formula>
      <formula>99999999999999</formula>
    </cfRule>
    <cfRule type="cellIs" dxfId="461" priority="106" stopIfTrue="1" operator="lessThan">
      <formula>0</formula>
    </cfRule>
  </conditionalFormatting>
  <conditionalFormatting sqref="J43 J45:J46 J48">
    <cfRule type="cellIs" dxfId="460" priority="101" stopIfTrue="1" operator="between">
      <formula>0</formula>
      <formula>0.5</formula>
    </cfRule>
    <cfRule type="cellIs" dxfId="459" priority="102" stopIfTrue="1" operator="between">
      <formula>0</formula>
      <formula>99999999999999</formula>
    </cfRule>
    <cfRule type="cellIs" dxfId="458" priority="103" stopIfTrue="1" operator="lessThan">
      <formula>0</formula>
    </cfRule>
  </conditionalFormatting>
  <conditionalFormatting sqref="J43 J45:J46 J48">
    <cfRule type="cellIs" dxfId="457" priority="98" stopIfTrue="1" operator="between">
      <formula>0</formula>
      <formula>0.5</formula>
    </cfRule>
    <cfRule type="cellIs" dxfId="456" priority="99" stopIfTrue="1" operator="between">
      <formula>0</formula>
      <formula>99999999999999</formula>
    </cfRule>
    <cfRule type="cellIs" dxfId="455" priority="100" stopIfTrue="1" operator="lessThan">
      <formula>0</formula>
    </cfRule>
  </conditionalFormatting>
  <conditionalFormatting sqref="J49">
    <cfRule type="cellIs" dxfId="454" priority="95" stopIfTrue="1" operator="between">
      <formula>0</formula>
      <formula>0.5</formula>
    </cfRule>
    <cfRule type="cellIs" dxfId="453" priority="96" stopIfTrue="1" operator="between">
      <formula>0</formula>
      <formula>99999999999999</formula>
    </cfRule>
    <cfRule type="cellIs" dxfId="452" priority="97" stopIfTrue="1" operator="lessThan">
      <formula>0</formula>
    </cfRule>
  </conditionalFormatting>
  <conditionalFormatting sqref="K44">
    <cfRule type="cellIs" dxfId="451" priority="92" stopIfTrue="1" operator="between">
      <formula>0</formula>
      <formula>0.5</formula>
    </cfRule>
    <cfRule type="cellIs" dxfId="450" priority="93" stopIfTrue="1" operator="between">
      <formula>0</formula>
      <formula>99999999999999</formula>
    </cfRule>
    <cfRule type="cellIs" dxfId="449" priority="94" stopIfTrue="1" operator="lessThan">
      <formula>0</formula>
    </cfRule>
  </conditionalFormatting>
  <conditionalFormatting sqref="J44">
    <cfRule type="cellIs" dxfId="448" priority="89" stopIfTrue="1" operator="between">
      <formula>0</formula>
      <formula>0.5</formula>
    </cfRule>
    <cfRule type="cellIs" dxfId="447" priority="90" stopIfTrue="1" operator="between">
      <formula>0</formula>
      <formula>99999999999999</formula>
    </cfRule>
    <cfRule type="cellIs" dxfId="446" priority="91" stopIfTrue="1" operator="lessThan">
      <formula>0</formula>
    </cfRule>
  </conditionalFormatting>
  <conditionalFormatting sqref="J44">
    <cfRule type="cellIs" dxfId="445" priority="86" stopIfTrue="1" operator="between">
      <formula>0</formula>
      <formula>0.5</formula>
    </cfRule>
    <cfRule type="cellIs" dxfId="444" priority="87" stopIfTrue="1" operator="between">
      <formula>0</formula>
      <formula>99999999999999</formula>
    </cfRule>
    <cfRule type="cellIs" dxfId="443" priority="88" stopIfTrue="1" operator="lessThan">
      <formula>0</formula>
    </cfRule>
  </conditionalFormatting>
  <conditionalFormatting sqref="J44">
    <cfRule type="cellIs" dxfId="442" priority="83" stopIfTrue="1" operator="between">
      <formula>0</formula>
      <formula>0.5</formula>
    </cfRule>
    <cfRule type="cellIs" dxfId="441" priority="84" stopIfTrue="1" operator="between">
      <formula>0</formula>
      <formula>99999999999999</formula>
    </cfRule>
    <cfRule type="cellIs" dxfId="440" priority="85" stopIfTrue="1" operator="lessThan">
      <formula>0</formula>
    </cfRule>
  </conditionalFormatting>
  <conditionalFormatting sqref="J39:K39">
    <cfRule type="cellIs" dxfId="439" priority="80" stopIfTrue="1" operator="between">
      <formula>0</formula>
      <formula>0.5</formula>
    </cfRule>
    <cfRule type="cellIs" dxfId="438" priority="81" stopIfTrue="1" operator="between">
      <formula>0</formula>
      <formula>99999999999999</formula>
    </cfRule>
    <cfRule type="cellIs" dxfId="437" priority="82" stopIfTrue="1" operator="lessThan">
      <formula>0</formula>
    </cfRule>
  </conditionalFormatting>
  <conditionalFormatting sqref="J39:K39">
    <cfRule type="cellIs" dxfId="436" priority="77" stopIfTrue="1" operator="between">
      <formula>0</formula>
      <formula>0.5</formula>
    </cfRule>
    <cfRule type="cellIs" dxfId="435" priority="78" stopIfTrue="1" operator="between">
      <formula>0</formula>
      <formula>99999999999999</formula>
    </cfRule>
    <cfRule type="cellIs" dxfId="434" priority="79" stopIfTrue="1" operator="lessThan">
      <formula>0</formula>
    </cfRule>
  </conditionalFormatting>
  <conditionalFormatting sqref="J39:K39">
    <cfRule type="cellIs" dxfId="433" priority="74" stopIfTrue="1" operator="between">
      <formula>0</formula>
      <formula>0.5</formula>
    </cfRule>
    <cfRule type="cellIs" dxfId="432" priority="75" stopIfTrue="1" operator="between">
      <formula>0</formula>
      <formula>99999999999999</formula>
    </cfRule>
    <cfRule type="cellIs" dxfId="431" priority="76" stopIfTrue="1" operator="lessThan">
      <formula>0</formula>
    </cfRule>
  </conditionalFormatting>
  <conditionalFormatting sqref="G39">
    <cfRule type="cellIs" dxfId="430" priority="71" stopIfTrue="1" operator="between">
      <formula>0</formula>
      <formula>0.5</formula>
    </cfRule>
    <cfRule type="cellIs" dxfId="429" priority="72" stopIfTrue="1" operator="between">
      <formula>0</formula>
      <formula>99999999999999</formula>
    </cfRule>
    <cfRule type="cellIs" dxfId="428" priority="73" stopIfTrue="1" operator="lessThan">
      <formula>0</formula>
    </cfRule>
  </conditionalFormatting>
  <conditionalFormatting sqref="E33:K34">
    <cfRule type="cellIs" dxfId="427" priority="68" stopIfTrue="1" operator="between">
      <formula>0</formula>
      <formula>0.5</formula>
    </cfRule>
    <cfRule type="cellIs" dxfId="426" priority="69" stopIfTrue="1" operator="between">
      <formula>0</formula>
      <formula>99999999999999</formula>
    </cfRule>
    <cfRule type="cellIs" dxfId="425" priority="70" stopIfTrue="1" operator="lessThan">
      <formula>0</formula>
    </cfRule>
  </conditionalFormatting>
  <conditionalFormatting sqref="F12:K12 E13:K14 E26:K31 E17:K20 E15:I15 K15 E16:G16 I16:K16">
    <cfRule type="cellIs" dxfId="424" priority="65" stopIfTrue="1" operator="between">
      <formula>0</formula>
      <formula>0.5</formula>
    </cfRule>
    <cfRule type="cellIs" dxfId="423" priority="66" stopIfTrue="1" operator="between">
      <formula>0</formula>
      <formula>99999999999999</formula>
    </cfRule>
    <cfRule type="cellIs" dxfId="422" priority="67" stopIfTrue="1" operator="lessThan">
      <formula>0</formula>
    </cfRule>
  </conditionalFormatting>
  <conditionalFormatting sqref="E21:K22 K23 I24:K24">
    <cfRule type="cellIs" dxfId="421" priority="62" stopIfTrue="1" operator="between">
      <formula>0</formula>
      <formula>0.5</formula>
    </cfRule>
    <cfRule type="cellIs" dxfId="420" priority="63" stopIfTrue="1" operator="between">
      <formula>0</formula>
      <formula>99999999999999</formula>
    </cfRule>
    <cfRule type="cellIs" dxfId="419" priority="64" stopIfTrue="1" operator="lessThan">
      <formula>0</formula>
    </cfRule>
  </conditionalFormatting>
  <conditionalFormatting sqref="E23:J23">
    <cfRule type="cellIs" dxfId="418" priority="59" stopIfTrue="1" operator="between">
      <formula>0</formula>
      <formula>0.5</formula>
    </cfRule>
    <cfRule type="cellIs" dxfId="417" priority="60" stopIfTrue="1" operator="between">
      <formula>0</formula>
      <formula>99999999999999</formula>
    </cfRule>
    <cfRule type="cellIs" dxfId="416" priority="61" stopIfTrue="1" operator="lessThan">
      <formula>0</formula>
    </cfRule>
  </conditionalFormatting>
  <conditionalFormatting sqref="H24">
    <cfRule type="cellIs" dxfId="415" priority="56" stopIfTrue="1" operator="between">
      <formula>0</formula>
      <formula>0.5</formula>
    </cfRule>
    <cfRule type="cellIs" dxfId="414" priority="57" stopIfTrue="1" operator="between">
      <formula>0</formula>
      <formula>99999999999999</formula>
    </cfRule>
    <cfRule type="cellIs" dxfId="413" priority="58" stopIfTrue="1" operator="lessThan">
      <formula>0</formula>
    </cfRule>
  </conditionalFormatting>
  <conditionalFormatting sqref="E24:G24">
    <cfRule type="cellIs" dxfId="412" priority="53" stopIfTrue="1" operator="between">
      <formula>0</formula>
      <formula>0.5</formula>
    </cfRule>
    <cfRule type="cellIs" dxfId="411" priority="54" stopIfTrue="1" operator="between">
      <formula>0</formula>
      <formula>99999999999999</formula>
    </cfRule>
    <cfRule type="cellIs" dxfId="410" priority="55" stopIfTrue="1" operator="lessThan">
      <formula>0</formula>
    </cfRule>
  </conditionalFormatting>
  <conditionalFormatting sqref="I25:K25">
    <cfRule type="cellIs" dxfId="409" priority="50" stopIfTrue="1" operator="between">
      <formula>0</formula>
      <formula>0.5</formula>
    </cfRule>
    <cfRule type="cellIs" dxfId="408" priority="51" stopIfTrue="1" operator="between">
      <formula>0</formula>
      <formula>99999999999999</formula>
    </cfRule>
    <cfRule type="cellIs" dxfId="407" priority="52" stopIfTrue="1" operator="lessThan">
      <formula>0</formula>
    </cfRule>
  </conditionalFormatting>
  <conditionalFormatting sqref="H25">
    <cfRule type="cellIs" dxfId="406" priority="47" stopIfTrue="1" operator="between">
      <formula>0</formula>
      <formula>0.5</formula>
    </cfRule>
    <cfRule type="cellIs" dxfId="405" priority="48" stopIfTrue="1" operator="between">
      <formula>0</formula>
      <formula>99999999999999</formula>
    </cfRule>
    <cfRule type="cellIs" dxfId="404" priority="49" stopIfTrue="1" operator="lessThan">
      <formula>0</formula>
    </cfRule>
  </conditionalFormatting>
  <conditionalFormatting sqref="E25:G25">
    <cfRule type="cellIs" dxfId="403" priority="44" stopIfTrue="1" operator="between">
      <formula>0</formula>
      <formula>0.5</formula>
    </cfRule>
    <cfRule type="cellIs" dxfId="402" priority="45" stopIfTrue="1" operator="between">
      <formula>0</formula>
      <formula>99999999999999</formula>
    </cfRule>
    <cfRule type="cellIs" dxfId="401" priority="46" stopIfTrue="1" operator="lessThan">
      <formula>0</formula>
    </cfRule>
  </conditionalFormatting>
  <conditionalFormatting sqref="J15">
    <cfRule type="cellIs" dxfId="400" priority="41" stopIfTrue="1" operator="between">
      <formula>0</formula>
      <formula>0.5</formula>
    </cfRule>
    <cfRule type="cellIs" dxfId="399" priority="42" stopIfTrue="1" operator="between">
      <formula>0</formula>
      <formula>99999999999999</formula>
    </cfRule>
    <cfRule type="cellIs" dxfId="398" priority="43" stopIfTrue="1" operator="lessThan">
      <formula>0</formula>
    </cfRule>
  </conditionalFormatting>
  <conditionalFormatting sqref="H16">
    <cfRule type="cellIs" dxfId="397" priority="38" stopIfTrue="1" operator="between">
      <formula>0</formula>
      <formula>0.5</formula>
    </cfRule>
    <cfRule type="cellIs" dxfId="396" priority="39" stopIfTrue="1" operator="between">
      <formula>0</formula>
      <formula>99999999999999</formula>
    </cfRule>
    <cfRule type="cellIs" dxfId="395" priority="40" stopIfTrue="1" operator="lessThan">
      <formula>0</formula>
    </cfRule>
  </conditionalFormatting>
  <conditionalFormatting sqref="H16">
    <cfRule type="expression" dxfId="394" priority="37">
      <formula>"округл($H$15;0)-$H$15&lt;&gt;0"</formula>
    </cfRule>
  </conditionalFormatting>
  <conditionalFormatting sqref="F12:K12">
    <cfRule type="expression" dxfId="393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6">
    <cfRule type="cellIs" dxfId="392" priority="34" stopIfTrue="1" operator="between">
      <formula>0</formula>
      <formula>0.5</formula>
    </cfRule>
    <cfRule type="cellIs" dxfId="391" priority="35" stopIfTrue="1" operator="between">
      <formula>0</formula>
      <formula>99999999999999</formula>
    </cfRule>
    <cfRule type="cellIs" dxfId="390" priority="36" stopIfTrue="1" operator="lessThan">
      <formula>0</formula>
    </cfRule>
  </conditionalFormatting>
  <conditionalFormatting sqref="E52:K52">
    <cfRule type="cellIs" dxfId="389" priority="31" stopIfTrue="1" operator="between">
      <formula>0</formula>
      <formula>0.5</formula>
    </cfRule>
    <cfRule type="cellIs" dxfId="388" priority="32" stopIfTrue="1" operator="between">
      <formula>0</formula>
      <formula>99999999999999</formula>
    </cfRule>
    <cfRule type="cellIs" dxfId="387" priority="33" stopIfTrue="1" operator="lessThan">
      <formula>0</formula>
    </cfRule>
  </conditionalFormatting>
  <conditionalFormatting sqref="E65:K65">
    <cfRule type="cellIs" dxfId="386" priority="28" stopIfTrue="1" operator="between">
      <formula>0</formula>
      <formula>0.5</formula>
    </cfRule>
    <cfRule type="cellIs" dxfId="385" priority="29" stopIfTrue="1" operator="between">
      <formula>0</formula>
      <formula>99999999999999</formula>
    </cfRule>
    <cfRule type="cellIs" dxfId="384" priority="30" stopIfTrue="1" operator="lessThan">
      <formula>0</formula>
    </cfRule>
  </conditionalFormatting>
  <conditionalFormatting sqref="E47:K47">
    <cfRule type="cellIs" dxfId="383" priority="22" stopIfTrue="1" operator="between">
      <formula>0</formula>
      <formula>0.5</formula>
    </cfRule>
    <cfRule type="cellIs" dxfId="382" priority="23" stopIfTrue="1" operator="between">
      <formula>0</formula>
      <formula>99999999999999</formula>
    </cfRule>
    <cfRule type="cellIs" dxfId="381" priority="24" stopIfTrue="1" operator="lessThan">
      <formula>0</formula>
    </cfRule>
  </conditionalFormatting>
  <conditionalFormatting sqref="E47:K47">
    <cfRule type="cellIs" dxfId="380" priority="19" stopIfTrue="1" operator="between">
      <formula>0</formula>
      <formula>0.5</formula>
    </cfRule>
    <cfRule type="cellIs" dxfId="379" priority="20" stopIfTrue="1" operator="between">
      <formula>0</formula>
      <formula>99999999999999</formula>
    </cfRule>
    <cfRule type="cellIs" dxfId="378" priority="21" stopIfTrue="1" operator="lessThan">
      <formula>0</formula>
    </cfRule>
  </conditionalFormatting>
  <conditionalFormatting sqref="E47:K47">
    <cfRule type="cellIs" dxfId="377" priority="16" stopIfTrue="1" operator="between">
      <formula>0</formula>
      <formula>0.5</formula>
    </cfRule>
    <cfRule type="cellIs" dxfId="376" priority="17" stopIfTrue="1" operator="between">
      <formula>0</formula>
      <formula>99999999999999</formula>
    </cfRule>
    <cfRule type="cellIs" dxfId="375" priority="18" stopIfTrue="1" operator="lessThan">
      <formula>0</formula>
    </cfRule>
  </conditionalFormatting>
  <conditionalFormatting sqref="J47">
    <cfRule type="cellIs" dxfId="374" priority="13" stopIfTrue="1" operator="between">
      <formula>0</formula>
      <formula>0.5</formula>
    </cfRule>
    <cfRule type="cellIs" dxfId="373" priority="14" stopIfTrue="1" operator="between">
      <formula>0</formula>
      <formula>99999999999999</formula>
    </cfRule>
    <cfRule type="cellIs" dxfId="372" priority="15" stopIfTrue="1" operator="lessThan">
      <formula>0</formula>
    </cfRule>
  </conditionalFormatting>
  <conditionalFormatting sqref="J47">
    <cfRule type="cellIs" dxfId="371" priority="10" stopIfTrue="1" operator="between">
      <formula>0</formula>
      <formula>0.5</formula>
    </cfRule>
    <cfRule type="cellIs" dxfId="370" priority="11" stopIfTrue="1" operator="between">
      <formula>0</formula>
      <formula>99999999999999</formula>
    </cfRule>
    <cfRule type="cellIs" dxfId="369" priority="12" stopIfTrue="1" operator="lessThan">
      <formula>0</formula>
    </cfRule>
  </conditionalFormatting>
  <conditionalFormatting sqref="J47">
    <cfRule type="cellIs" dxfId="368" priority="7" stopIfTrue="1" operator="between">
      <formula>0</formula>
      <formula>0.5</formula>
    </cfRule>
    <cfRule type="cellIs" dxfId="367" priority="8" stopIfTrue="1" operator="between">
      <formula>0</formula>
      <formula>99999999999999</formula>
    </cfRule>
    <cfRule type="cellIs" dxfId="366" priority="9" stopIfTrue="1" operator="lessThan">
      <formula>0</formula>
    </cfRule>
  </conditionalFormatting>
  <conditionalFormatting sqref="E53:K53">
    <cfRule type="cellIs" dxfId="365" priority="1" stopIfTrue="1" operator="between">
      <formula>0</formula>
      <formula>0.5</formula>
    </cfRule>
    <cfRule type="cellIs" dxfId="364" priority="2" stopIfTrue="1" operator="between">
      <formula>0</formula>
      <formula>99999999999999</formula>
    </cfRule>
    <cfRule type="cellIs" dxfId="363" priority="3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654B-84FF-4D89-9F34-0B0F52528804}">
  <dimension ref="A2:K126"/>
  <sheetViews>
    <sheetView topLeftCell="F49" workbookViewId="0">
      <selection activeCell="L49" sqref="L1:AT1048576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33.75" customHeight="1" x14ac:dyDescent="0.25">
      <c r="A3"/>
      <c r="B3"/>
      <c r="C3"/>
      <c r="D3"/>
      <c r="E3"/>
      <c r="F3"/>
      <c r="G3"/>
      <c r="H3" s="555" t="s">
        <v>1</v>
      </c>
      <c r="I3" s="555"/>
      <c r="J3" s="555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">
        <v>176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v>88452584</v>
      </c>
      <c r="F12" s="91"/>
      <c r="G12" s="91">
        <v>88452584</v>
      </c>
      <c r="H12" s="91">
        <v>22170341</v>
      </c>
      <c r="I12" s="91"/>
      <c r="J12" s="91">
        <v>66282243</v>
      </c>
      <c r="K12" s="91"/>
    </row>
    <row r="13" spans="1:11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v>51651328</v>
      </c>
      <c r="F13" s="95"/>
      <c r="G13" s="95">
        <v>51651328</v>
      </c>
      <c r="H13" s="95">
        <v>8925442</v>
      </c>
      <c r="I13" s="95">
        <v>0</v>
      </c>
      <c r="J13" s="95">
        <v>42725886</v>
      </c>
      <c r="K13" s="95"/>
    </row>
    <row r="14" spans="1:11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v>30148758</v>
      </c>
      <c r="F14" s="50"/>
      <c r="G14" s="50">
        <v>30148758</v>
      </c>
      <c r="H14" s="50">
        <v>0</v>
      </c>
      <c r="I14" s="50">
        <v>0</v>
      </c>
      <c r="J14" s="50">
        <v>30148758</v>
      </c>
      <c r="K14" s="50"/>
    </row>
    <row r="15" spans="1:11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v>12577128</v>
      </c>
      <c r="F15" s="50"/>
      <c r="G15" s="50">
        <v>12577128</v>
      </c>
      <c r="H15" s="50">
        <v>0</v>
      </c>
      <c r="I15" s="50">
        <v>0</v>
      </c>
      <c r="J15" s="50">
        <v>12577128</v>
      </c>
      <c r="K15" s="50">
        <v>0</v>
      </c>
    </row>
    <row r="16" spans="1:11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v>8925442</v>
      </c>
      <c r="F16" s="50"/>
      <c r="G16" s="50">
        <v>8925442</v>
      </c>
      <c r="H16" s="50">
        <v>8925442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v>0</v>
      </c>
      <c r="F17" s="98"/>
      <c r="G17" s="98"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v>4100997</v>
      </c>
      <c r="F18" s="95"/>
      <c r="G18" s="95">
        <v>4100997</v>
      </c>
      <c r="H18" s="95">
        <v>4100997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v>4100997</v>
      </c>
      <c r="F20" s="50"/>
      <c r="G20" s="50">
        <v>4100997</v>
      </c>
      <c r="H20" s="50">
        <v>4100997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v>3254493</v>
      </c>
      <c r="F21" s="95"/>
      <c r="G21" s="95">
        <v>3254493</v>
      </c>
      <c r="H21" s="95">
        <v>1152591</v>
      </c>
      <c r="I21" s="95">
        <v>0</v>
      </c>
      <c r="J21" s="95">
        <v>2101902</v>
      </c>
      <c r="K21" s="95">
        <v>0</v>
      </c>
    </row>
    <row r="22" spans="1:11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v>481369</v>
      </c>
      <c r="F22" s="50"/>
      <c r="G22" s="50">
        <v>481369</v>
      </c>
      <c r="H22" s="50">
        <v>0</v>
      </c>
      <c r="I22" s="50">
        <v>0</v>
      </c>
      <c r="J22" s="50">
        <v>481369</v>
      </c>
      <c r="K22" s="50">
        <v>0</v>
      </c>
    </row>
    <row r="23" spans="1:11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v>1115666</v>
      </c>
      <c r="F23" s="99"/>
      <c r="G23" s="99">
        <v>1115666</v>
      </c>
      <c r="H23" s="99">
        <v>0</v>
      </c>
      <c r="I23" s="99">
        <v>0</v>
      </c>
      <c r="J23" s="99">
        <v>1115666</v>
      </c>
      <c r="K23" s="50">
        <v>0</v>
      </c>
    </row>
    <row r="24" spans="1:11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v>1152591</v>
      </c>
      <c r="F24" s="99"/>
      <c r="G24" s="99">
        <v>1152591</v>
      </c>
      <c r="H24" s="99">
        <v>1152591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/>
      <c r="B25" s="413" t="s">
        <v>166</v>
      </c>
      <c r="C25" s="413"/>
      <c r="D25" s="276"/>
      <c r="E25" s="99">
        <v>504867</v>
      </c>
      <c r="F25" s="99"/>
      <c r="G25" s="99">
        <v>504867</v>
      </c>
      <c r="H25" s="99"/>
      <c r="I25" s="50"/>
      <c r="J25" s="50">
        <v>504867</v>
      </c>
      <c r="K25" s="50"/>
    </row>
    <row r="26" spans="1:11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v>29445766</v>
      </c>
      <c r="F26" s="95"/>
      <c r="G26" s="95">
        <v>29445766</v>
      </c>
      <c r="H26" s="95">
        <v>7991311</v>
      </c>
      <c r="I26" s="95">
        <v>0</v>
      </c>
      <c r="J26" s="95">
        <v>21454455</v>
      </c>
      <c r="K26" s="95">
        <v>0</v>
      </c>
    </row>
    <row r="27" spans="1:11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v>17593674</v>
      </c>
      <c r="F27" s="50"/>
      <c r="G27" s="50">
        <v>17593674</v>
      </c>
      <c r="H27" s="50">
        <v>7991311</v>
      </c>
      <c r="I27" s="50">
        <v>0</v>
      </c>
      <c r="J27" s="50">
        <v>9602363</v>
      </c>
      <c r="K27" s="50">
        <v>0</v>
      </c>
    </row>
    <row r="28" spans="1:11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v>178560</v>
      </c>
      <c r="F28" s="50"/>
      <c r="G28" s="50">
        <v>178560</v>
      </c>
      <c r="H28" s="50"/>
      <c r="I28" s="50"/>
      <c r="J28" s="50">
        <v>178560</v>
      </c>
      <c r="K28" s="50"/>
    </row>
    <row r="29" spans="1:11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v>622752</v>
      </c>
      <c r="F29" s="50"/>
      <c r="G29" s="50">
        <v>622752</v>
      </c>
      <c r="H29" s="50">
        <v>0</v>
      </c>
      <c r="I29" s="50">
        <v>0</v>
      </c>
      <c r="J29" s="50">
        <v>622752</v>
      </c>
      <c r="K29" s="50">
        <v>0</v>
      </c>
    </row>
    <row r="30" spans="1:11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v>9997516</v>
      </c>
      <c r="F30" s="50"/>
      <c r="G30" s="50">
        <v>9997516</v>
      </c>
      <c r="H30" s="50"/>
      <c r="I30" s="50"/>
      <c r="J30" s="50">
        <v>9997516</v>
      </c>
      <c r="K30" s="50"/>
    </row>
    <row r="31" spans="1:11" ht="33.75" customHeight="1" x14ac:dyDescent="0.25">
      <c r="A31" s="275" t="s">
        <v>53</v>
      </c>
      <c r="B31" s="409" t="s">
        <v>172</v>
      </c>
      <c r="C31" s="409"/>
      <c r="D31" s="276" t="s">
        <v>17</v>
      </c>
      <c r="E31" s="50">
        <v>1053264</v>
      </c>
      <c r="F31" s="50"/>
      <c r="G31" s="50">
        <v>1053264</v>
      </c>
      <c r="H31" s="50"/>
      <c r="I31" s="50"/>
      <c r="J31" s="50">
        <v>1053264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v>80001794.509003997</v>
      </c>
      <c r="F32" s="333"/>
      <c r="G32" s="332">
        <v>80001794.509003997</v>
      </c>
      <c r="H32" s="332">
        <v>0</v>
      </c>
      <c r="I32" s="332">
        <v>0</v>
      </c>
      <c r="J32" s="332">
        <v>31461944.150999997</v>
      </c>
      <c r="K32" s="332">
        <v>48539850.358004004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v>76922195.562004</v>
      </c>
      <c r="F33" s="277"/>
      <c r="G33" s="277">
        <v>76922195.562004</v>
      </c>
      <c r="H33" s="277">
        <v>0</v>
      </c>
      <c r="I33" s="277">
        <v>0</v>
      </c>
      <c r="J33" s="277">
        <v>28725720.233999997</v>
      </c>
      <c r="K33" s="277">
        <v>48196475.328004003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v>66172586.935999997</v>
      </c>
      <c r="F34" s="277"/>
      <c r="G34" s="277">
        <v>66172586.935999997</v>
      </c>
      <c r="H34" s="277">
        <v>0</v>
      </c>
      <c r="I34" s="277">
        <v>0</v>
      </c>
      <c r="J34" s="277">
        <v>18184505.869999997</v>
      </c>
      <c r="K34" s="277">
        <v>47988081.066</v>
      </c>
    </row>
    <row r="35" spans="1:11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v>1998110.6369999999</v>
      </c>
      <c r="F35" s="277"/>
      <c r="G35" s="277">
        <v>1998110.6369999999</v>
      </c>
      <c r="H35" s="277"/>
      <c r="I35" s="277"/>
      <c r="J35" s="277">
        <v>1523552.64</v>
      </c>
      <c r="K35" s="277">
        <v>474557.99699999997</v>
      </c>
    </row>
    <row r="36" spans="1:11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v>10378539.908999998</v>
      </c>
      <c r="F36" s="277"/>
      <c r="G36" s="277">
        <v>10378539.908999998</v>
      </c>
      <c r="H36" s="277"/>
      <c r="I36" s="277"/>
      <c r="J36" s="277">
        <v>4213985.0609999998</v>
      </c>
      <c r="K36" s="277">
        <v>6164554.8479999993</v>
      </c>
    </row>
    <row r="37" spans="1:11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v>3948184.9610000001</v>
      </c>
      <c r="F37" s="277"/>
      <c r="G37" s="277">
        <v>3948184.9610000001</v>
      </c>
      <c r="H37" s="277"/>
      <c r="I37" s="277"/>
      <c r="J37" s="277">
        <v>1143618.689</v>
      </c>
      <c r="K37" s="277">
        <v>2804566.2719999999</v>
      </c>
    </row>
    <row r="38" spans="1:11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v>8627555.2219999991</v>
      </c>
      <c r="F38" s="277"/>
      <c r="G38" s="277">
        <v>8627555.2219999991</v>
      </c>
      <c r="H38" s="277"/>
      <c r="I38" s="277"/>
      <c r="J38" s="277">
        <v>1197619.297</v>
      </c>
      <c r="K38" s="277">
        <v>7429935.9249999998</v>
      </c>
    </row>
    <row r="39" spans="1:11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v>15312853.343999999</v>
      </c>
      <c r="F39" s="277"/>
      <c r="G39" s="277">
        <v>15312853.343999999</v>
      </c>
      <c r="H39" s="277"/>
      <c r="I39" s="277"/>
      <c r="J39" s="277">
        <v>1929690.0530000001</v>
      </c>
      <c r="K39" s="277">
        <v>13383163.290999999</v>
      </c>
    </row>
    <row r="40" spans="1:11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v>3844021.5180000002</v>
      </c>
      <c r="F40" s="277"/>
      <c r="G40" s="277">
        <v>3844021.5180000002</v>
      </c>
      <c r="H40" s="278"/>
      <c r="I40" s="278"/>
      <c r="J40" s="278">
        <v>1118979.625</v>
      </c>
      <c r="K40" s="278">
        <v>2725041.8930000002</v>
      </c>
    </row>
    <row r="41" spans="1:11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v>417765.54000000004</v>
      </c>
      <c r="F41" s="277"/>
      <c r="G41" s="277">
        <v>417765.54000000004</v>
      </c>
      <c r="H41" s="278"/>
      <c r="I41" s="278"/>
      <c r="J41" s="278">
        <v>194612.1</v>
      </c>
      <c r="K41" s="278">
        <v>223153.44</v>
      </c>
    </row>
    <row r="42" spans="1:11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v>5423525.0219999999</v>
      </c>
      <c r="F42" s="277"/>
      <c r="G42" s="277">
        <v>5423525.0219999999</v>
      </c>
      <c r="H42" s="278"/>
      <c r="I42" s="278"/>
      <c r="J42" s="278">
        <v>1522339.899</v>
      </c>
      <c r="K42" s="278">
        <v>3901185.1230000001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v>2355583.4240000001</v>
      </c>
      <c r="F43" s="277"/>
      <c r="G43" s="277">
        <v>2355583.4240000001</v>
      </c>
      <c r="H43" s="278"/>
      <c r="I43" s="278"/>
      <c r="J43" s="278">
        <v>796500.03500000003</v>
      </c>
      <c r="K43" s="278">
        <v>1559083.389</v>
      </c>
    </row>
    <row r="44" spans="1:11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v>9834055.432</v>
      </c>
      <c r="F44" s="277"/>
      <c r="G44" s="277">
        <v>9834055.432</v>
      </c>
      <c r="H44" s="278"/>
      <c r="I44" s="278"/>
      <c r="J44" s="278">
        <v>2371713.7579999999</v>
      </c>
      <c r="K44" s="278">
        <v>7462341.6740000006</v>
      </c>
    </row>
    <row r="45" spans="1:11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</row>
    <row r="46" spans="1:11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v>16741.03</v>
      </c>
      <c r="F46" s="277"/>
      <c r="G46" s="277">
        <v>16741.03</v>
      </c>
      <c r="H46" s="278"/>
      <c r="I46" s="278"/>
      <c r="J46" s="277">
        <v>16741.03</v>
      </c>
      <c r="K46" s="277">
        <v>0</v>
      </c>
    </row>
    <row r="47" spans="1:11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v>3991184.1180000002</v>
      </c>
      <c r="F47" s="277"/>
      <c r="G47" s="277">
        <v>3991184.1180000002</v>
      </c>
      <c r="H47" s="278"/>
      <c r="I47" s="278"/>
      <c r="J47" s="278">
        <v>2142970.9040000001</v>
      </c>
      <c r="K47" s="278">
        <v>1848213.2140000002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v>24466.779000000002</v>
      </c>
      <c r="F48" s="277"/>
      <c r="G48" s="277">
        <v>24466.779000000002</v>
      </c>
      <c r="H48" s="278"/>
      <c r="I48" s="278"/>
      <c r="J48" s="278">
        <v>12182.779</v>
      </c>
      <c r="K48" s="278">
        <v>12284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v>10749608.626003997</v>
      </c>
      <c r="F49" s="277"/>
      <c r="G49" s="277">
        <v>10749608.626003997</v>
      </c>
      <c r="H49" s="277"/>
      <c r="I49" s="277"/>
      <c r="J49" s="277">
        <v>10541214.363999998</v>
      </c>
      <c r="K49" s="277">
        <v>208394.26200399999</v>
      </c>
    </row>
    <row r="50" spans="1:11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v>2660978.6749999998</v>
      </c>
      <c r="F52" s="338"/>
      <c r="G52" s="339">
        <v>2660978.6749999998</v>
      </c>
      <c r="H52" s="339">
        <v>0</v>
      </c>
      <c r="I52" s="339">
        <v>0</v>
      </c>
      <c r="J52" s="339">
        <f>J53+J54+J55</f>
        <v>2660978.6749999998</v>
      </c>
      <c r="K52" s="49">
        <v>0</v>
      </c>
    </row>
    <row r="53" spans="1:11" ht="28.5" customHeight="1" x14ac:dyDescent="0.25">
      <c r="A53" s="275" t="s">
        <v>100</v>
      </c>
      <c r="B53" s="398" t="s">
        <v>174</v>
      </c>
      <c r="C53" s="399"/>
      <c r="D53" s="276" t="s">
        <v>17</v>
      </c>
      <c r="E53" s="338">
        <v>338010</v>
      </c>
      <c r="F53" s="338"/>
      <c r="G53" s="339">
        <v>338010</v>
      </c>
      <c r="H53" s="49">
        <v>0</v>
      </c>
      <c r="I53" s="49">
        <v>0</v>
      </c>
      <c r="J53" s="339">
        <v>338010</v>
      </c>
      <c r="K53" s="49"/>
    </row>
    <row r="54" spans="1:11" ht="28.5" customHeight="1" x14ac:dyDescent="0.25">
      <c r="A54" s="275" t="s">
        <v>102</v>
      </c>
      <c r="B54" s="398" t="s">
        <v>101</v>
      </c>
      <c r="C54" s="399"/>
      <c r="D54" s="276" t="s">
        <v>17</v>
      </c>
      <c r="E54" s="338">
        <v>114399.675</v>
      </c>
      <c r="F54" s="338"/>
      <c r="G54" s="339">
        <v>114399.675</v>
      </c>
      <c r="H54" s="49">
        <v>0</v>
      </c>
      <c r="I54" s="49">
        <v>0</v>
      </c>
      <c r="J54" s="339">
        <v>114399.675</v>
      </c>
      <c r="K54" s="49"/>
    </row>
    <row r="55" spans="1:11" ht="28.5" customHeight="1" x14ac:dyDescent="0.25">
      <c r="A55" s="275" t="s">
        <v>104</v>
      </c>
      <c r="B55" s="398" t="s">
        <v>103</v>
      </c>
      <c r="C55" s="399"/>
      <c r="D55" s="276" t="s">
        <v>17</v>
      </c>
      <c r="E55" s="50">
        <v>2208569</v>
      </c>
      <c r="F55" s="50"/>
      <c r="G55" s="51">
        <v>2208569</v>
      </c>
      <c r="H55" s="51">
        <v>0</v>
      </c>
      <c r="I55" s="51">
        <v>0</v>
      </c>
      <c r="J55" s="51">
        <v>2208569</v>
      </c>
      <c r="K55" s="51">
        <v>0</v>
      </c>
    </row>
    <row r="56" spans="1:11" ht="28.5" customHeight="1" x14ac:dyDescent="0.25">
      <c r="A56" s="377"/>
      <c r="B56" s="378"/>
      <c r="C56" s="379"/>
      <c r="D56" s="380"/>
      <c r="E56" s="388"/>
      <c r="F56" s="388"/>
      <c r="G56" s="373"/>
      <c r="H56" s="373"/>
      <c r="I56" s="373"/>
      <c r="J56" s="373"/>
      <c r="K56" s="373"/>
    </row>
    <row r="57" spans="1:11" ht="35.25" customHeight="1" x14ac:dyDescent="0.25">
      <c r="A57" s="317" t="s">
        <v>106</v>
      </c>
      <c r="B57" s="407" t="s">
        <v>175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07" t="s">
        <v>147</v>
      </c>
      <c r="C58" s="408"/>
      <c r="D58" s="276" t="s">
        <v>17</v>
      </c>
      <c r="E58" s="277">
        <v>418620.272</v>
      </c>
      <c r="F58" s="277"/>
      <c r="G58" s="278">
        <v>418620.272</v>
      </c>
      <c r="H58" s="278">
        <v>0</v>
      </c>
      <c r="I58" s="278">
        <v>0</v>
      </c>
      <c r="J58" s="278">
        <v>75245.241999999998</v>
      </c>
      <c r="K58" s="278">
        <v>343375.03</v>
      </c>
    </row>
    <row r="59" spans="1:11" ht="49.5" customHeight="1" x14ac:dyDescent="0.25">
      <c r="A59" s="317" t="s">
        <v>110</v>
      </c>
      <c r="B59" s="402" t="s">
        <v>111</v>
      </c>
      <c r="C59" s="40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v>8450789</v>
      </c>
      <c r="F60" s="315"/>
      <c r="G60" s="320">
        <v>8450789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v>9.5540329268390849</v>
      </c>
      <c r="F61" s="322"/>
      <c r="G61" s="321">
        <v>9.5540329268390849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v>8450789</v>
      </c>
      <c r="F62" s="324"/>
      <c r="G62" s="323">
        <v>8450789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v>9.5540329268390849</v>
      </c>
      <c r="F63" s="325"/>
      <c r="G63" s="321">
        <v>9.5540329268390849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v>76922195.562004</v>
      </c>
      <c r="F64" s="315"/>
      <c r="G64" s="320">
        <v>76922195.562004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v>418620.272</v>
      </c>
      <c r="F65" s="315"/>
      <c r="G65" s="320">
        <v>418620.272</v>
      </c>
      <c r="H65" s="320"/>
      <c r="I65" s="320"/>
      <c r="J65" s="320"/>
      <c r="K65" s="315"/>
    </row>
    <row r="66" spans="1:11" ht="17.25" customHeight="1" x14ac:dyDescent="0.25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</row>
    <row r="67" spans="1:11" ht="17.25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17.25" customHeight="1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20.2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44.25" customHeight="1" x14ac:dyDescent="0.3">
      <c r="A71" s="76" t="s">
        <v>132</v>
      </c>
      <c r="B71" s="76"/>
      <c r="C71" s="76"/>
      <c r="D71" s="397" t="s">
        <v>133</v>
      </c>
      <c r="E71" s="397"/>
      <c r="F71" s="75"/>
      <c r="G71" s="75"/>
      <c r="H71" s="75"/>
      <c r="I71" s="1" t="s">
        <v>133</v>
      </c>
      <c r="K71" s="75" t="s">
        <v>144</v>
      </c>
    </row>
    <row r="72" spans="1:11" ht="20.25" x14ac:dyDescent="0.3">
      <c r="A72" s="397" t="s">
        <v>135</v>
      </c>
      <c r="B72" s="397"/>
      <c r="C72" s="75"/>
      <c r="D72" s="397" t="s">
        <v>136</v>
      </c>
      <c r="E72" s="397"/>
      <c r="F72" s="75"/>
      <c r="G72" s="75"/>
      <c r="H72" s="75"/>
      <c r="I72" s="397" t="s">
        <v>135</v>
      </c>
      <c r="J72" s="397"/>
      <c r="K72" s="76"/>
    </row>
    <row r="73" spans="1:11" ht="20.25" x14ac:dyDescent="0.3">
      <c r="A73" s="76"/>
      <c r="B73" s="76"/>
      <c r="C73" s="76"/>
      <c r="D73" s="75"/>
      <c r="E73" s="75"/>
      <c r="F73" s="75"/>
      <c r="G73" s="75"/>
      <c r="H73" s="75"/>
      <c r="I73" s="75"/>
      <c r="J73" s="75"/>
      <c r="K73" s="75"/>
    </row>
    <row r="74" spans="1:11" ht="20.25" x14ac:dyDescent="0.3">
      <c r="A74" s="397"/>
      <c r="B74" s="397"/>
      <c r="C74" s="75"/>
      <c r="D74" s="397"/>
      <c r="E74" s="397"/>
      <c r="F74" s="75"/>
      <c r="G74" s="75"/>
      <c r="H74" s="75"/>
      <c r="I74" s="397"/>
      <c r="J74" s="397"/>
      <c r="K74" s="75"/>
    </row>
    <row r="75" spans="1:11" x14ac:dyDescent="0.25">
      <c r="A75" s="77"/>
      <c r="B75" s="77"/>
      <c r="C75" s="70"/>
      <c r="D75" s="70"/>
      <c r="E75" s="70"/>
      <c r="F75" s="70"/>
      <c r="G75" s="70"/>
      <c r="H75" s="70"/>
      <c r="I75" s="70"/>
      <c r="J75" s="70"/>
      <c r="K75" s="70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8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0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/>
      <c r="F121"/>
      <c r="G121"/>
      <c r="H121"/>
      <c r="I121" s="70"/>
      <c r="J121"/>
      <c r="K121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/>
      <c r="E123"/>
      <c r="F123"/>
      <c r="G123"/>
      <c r="H123"/>
      <c r="I123" s="70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4:B74"/>
    <mergeCell ref="D74:E74"/>
    <mergeCell ref="I74:J74"/>
    <mergeCell ref="B64:C64"/>
    <mergeCell ref="B65:C65"/>
    <mergeCell ref="A68:B68"/>
    <mergeCell ref="D68:E68"/>
    <mergeCell ref="I68:J68"/>
    <mergeCell ref="I69:J69"/>
    <mergeCell ref="D70:E70"/>
    <mergeCell ref="D71:E71"/>
    <mergeCell ref="A72:B72"/>
    <mergeCell ref="D72:E72"/>
    <mergeCell ref="I72:J72"/>
  </mergeCells>
  <conditionalFormatting sqref="E64:K64 E32:K32 H62:K63 E57:K59">
    <cfRule type="cellIs" dxfId="362" priority="125" stopIfTrue="1" operator="between">
      <formula>0</formula>
      <formula>0.5</formula>
    </cfRule>
    <cfRule type="cellIs" dxfId="361" priority="126" stopIfTrue="1" operator="between">
      <formula>0</formula>
      <formula>99999999999999</formula>
    </cfRule>
    <cfRule type="cellIs" dxfId="360" priority="127" stopIfTrue="1" operator="lessThan">
      <formula>0</formula>
    </cfRule>
  </conditionalFormatting>
  <conditionalFormatting sqref="F61 H60:K61">
    <cfRule type="cellIs" dxfId="359" priority="122" stopIfTrue="1" operator="between">
      <formula>0</formula>
      <formula>0.5</formula>
    </cfRule>
    <cfRule type="cellIs" dxfId="358" priority="123" stopIfTrue="1" operator="between">
      <formula>0</formula>
      <formula>99999999999999</formula>
    </cfRule>
    <cfRule type="cellIs" dxfId="357" priority="124" stopIfTrue="1" operator="lessThan">
      <formula>0</formula>
    </cfRule>
  </conditionalFormatting>
  <conditionalFormatting sqref="F62:F63">
    <cfRule type="cellIs" dxfId="356" priority="119" stopIfTrue="1" operator="between">
      <formula>0</formula>
      <formula>0.5</formula>
    </cfRule>
    <cfRule type="cellIs" dxfId="355" priority="120" stopIfTrue="1" operator="between">
      <formula>0</formula>
      <formula>99999999999999</formula>
    </cfRule>
    <cfRule type="cellIs" dxfId="354" priority="121" stopIfTrue="1" operator="lessThan">
      <formula>0</formula>
    </cfRule>
  </conditionalFormatting>
  <conditionalFormatting sqref="E33:K46 E48:K51">
    <cfRule type="cellIs" dxfId="353" priority="113" stopIfTrue="1" operator="between">
      <formula>0</formula>
      <formula>0.5</formula>
    </cfRule>
    <cfRule type="cellIs" dxfId="352" priority="114" stopIfTrue="1" operator="between">
      <formula>0</formula>
      <formula>99999999999999</formula>
    </cfRule>
    <cfRule type="cellIs" dxfId="351" priority="115" stopIfTrue="1" operator="lessThan">
      <formula>0</formula>
    </cfRule>
  </conditionalFormatting>
  <conditionalFormatting sqref="E48:K51 E33:K46">
    <cfRule type="cellIs" dxfId="350" priority="110" stopIfTrue="1" operator="between">
      <formula>0</formula>
      <formula>0.5</formula>
    </cfRule>
    <cfRule type="cellIs" dxfId="349" priority="111" stopIfTrue="1" operator="between">
      <formula>0</formula>
      <formula>99999999999999</formula>
    </cfRule>
    <cfRule type="cellIs" dxfId="348" priority="112" stopIfTrue="1" operator="lessThan">
      <formula>0</formula>
    </cfRule>
  </conditionalFormatting>
  <conditionalFormatting sqref="E48:K51 E33:K46">
    <cfRule type="cellIs" dxfId="347" priority="107" stopIfTrue="1" operator="between">
      <formula>0</formula>
      <formula>0.5</formula>
    </cfRule>
    <cfRule type="cellIs" dxfId="346" priority="108" stopIfTrue="1" operator="between">
      <formula>0</formula>
      <formula>99999999999999</formula>
    </cfRule>
    <cfRule type="cellIs" dxfId="345" priority="109" stopIfTrue="1" operator="lessThan">
      <formula>0</formula>
    </cfRule>
  </conditionalFormatting>
  <conditionalFormatting sqref="J43 J45:J46 J48">
    <cfRule type="cellIs" dxfId="344" priority="104" stopIfTrue="1" operator="between">
      <formula>0</formula>
      <formula>0.5</formula>
    </cfRule>
    <cfRule type="cellIs" dxfId="343" priority="105" stopIfTrue="1" operator="between">
      <formula>0</formula>
      <formula>99999999999999</formula>
    </cfRule>
    <cfRule type="cellIs" dxfId="342" priority="106" stopIfTrue="1" operator="lessThan">
      <formula>0</formula>
    </cfRule>
  </conditionalFormatting>
  <conditionalFormatting sqref="J43 J45:J46 J48">
    <cfRule type="cellIs" dxfId="341" priority="101" stopIfTrue="1" operator="between">
      <formula>0</formula>
      <formula>0.5</formula>
    </cfRule>
    <cfRule type="cellIs" dxfId="340" priority="102" stopIfTrue="1" operator="between">
      <formula>0</formula>
      <formula>99999999999999</formula>
    </cfRule>
    <cfRule type="cellIs" dxfId="339" priority="103" stopIfTrue="1" operator="lessThan">
      <formula>0</formula>
    </cfRule>
  </conditionalFormatting>
  <conditionalFormatting sqref="J43 J45:J46 J48">
    <cfRule type="cellIs" dxfId="338" priority="98" stopIfTrue="1" operator="between">
      <formula>0</formula>
      <formula>0.5</formula>
    </cfRule>
    <cfRule type="cellIs" dxfId="337" priority="99" stopIfTrue="1" operator="between">
      <formula>0</formula>
      <formula>99999999999999</formula>
    </cfRule>
    <cfRule type="cellIs" dxfId="336" priority="100" stopIfTrue="1" operator="lessThan">
      <formula>0</formula>
    </cfRule>
  </conditionalFormatting>
  <conditionalFormatting sqref="J49">
    <cfRule type="cellIs" dxfId="335" priority="95" stopIfTrue="1" operator="between">
      <formula>0</formula>
      <formula>0.5</formula>
    </cfRule>
    <cfRule type="cellIs" dxfId="334" priority="96" stopIfTrue="1" operator="between">
      <formula>0</formula>
      <formula>99999999999999</formula>
    </cfRule>
    <cfRule type="cellIs" dxfId="333" priority="97" stopIfTrue="1" operator="lessThan">
      <formula>0</formula>
    </cfRule>
  </conditionalFormatting>
  <conditionalFormatting sqref="K44">
    <cfRule type="cellIs" dxfId="332" priority="92" stopIfTrue="1" operator="between">
      <formula>0</formula>
      <formula>0.5</formula>
    </cfRule>
    <cfRule type="cellIs" dxfId="331" priority="93" stopIfTrue="1" operator="between">
      <formula>0</formula>
      <formula>99999999999999</formula>
    </cfRule>
    <cfRule type="cellIs" dxfId="330" priority="94" stopIfTrue="1" operator="lessThan">
      <formula>0</formula>
    </cfRule>
  </conditionalFormatting>
  <conditionalFormatting sqref="J44">
    <cfRule type="cellIs" dxfId="329" priority="89" stopIfTrue="1" operator="between">
      <formula>0</formula>
      <formula>0.5</formula>
    </cfRule>
    <cfRule type="cellIs" dxfId="328" priority="90" stopIfTrue="1" operator="between">
      <formula>0</formula>
      <formula>99999999999999</formula>
    </cfRule>
    <cfRule type="cellIs" dxfId="327" priority="91" stopIfTrue="1" operator="lessThan">
      <formula>0</formula>
    </cfRule>
  </conditionalFormatting>
  <conditionalFormatting sqref="J44">
    <cfRule type="cellIs" dxfId="326" priority="86" stopIfTrue="1" operator="between">
      <formula>0</formula>
      <formula>0.5</formula>
    </cfRule>
    <cfRule type="cellIs" dxfId="325" priority="87" stopIfTrue="1" operator="between">
      <formula>0</formula>
      <formula>99999999999999</formula>
    </cfRule>
    <cfRule type="cellIs" dxfId="324" priority="88" stopIfTrue="1" operator="lessThan">
      <formula>0</formula>
    </cfRule>
  </conditionalFormatting>
  <conditionalFormatting sqref="J44">
    <cfRule type="cellIs" dxfId="323" priority="83" stopIfTrue="1" operator="between">
      <formula>0</formula>
      <formula>0.5</formula>
    </cfRule>
    <cfRule type="cellIs" dxfId="322" priority="84" stopIfTrue="1" operator="between">
      <formula>0</formula>
      <formula>99999999999999</formula>
    </cfRule>
    <cfRule type="cellIs" dxfId="321" priority="85" stopIfTrue="1" operator="lessThan">
      <formula>0</formula>
    </cfRule>
  </conditionalFormatting>
  <conditionalFormatting sqref="J39:K39">
    <cfRule type="cellIs" dxfId="320" priority="80" stopIfTrue="1" operator="between">
      <formula>0</formula>
      <formula>0.5</formula>
    </cfRule>
    <cfRule type="cellIs" dxfId="319" priority="81" stopIfTrue="1" operator="between">
      <formula>0</formula>
      <formula>99999999999999</formula>
    </cfRule>
    <cfRule type="cellIs" dxfId="318" priority="82" stopIfTrue="1" operator="lessThan">
      <formula>0</formula>
    </cfRule>
  </conditionalFormatting>
  <conditionalFormatting sqref="J39:K39">
    <cfRule type="cellIs" dxfId="317" priority="77" stopIfTrue="1" operator="between">
      <formula>0</formula>
      <formula>0.5</formula>
    </cfRule>
    <cfRule type="cellIs" dxfId="316" priority="78" stopIfTrue="1" operator="between">
      <formula>0</formula>
      <formula>99999999999999</formula>
    </cfRule>
    <cfRule type="cellIs" dxfId="315" priority="79" stopIfTrue="1" operator="lessThan">
      <formula>0</formula>
    </cfRule>
  </conditionalFormatting>
  <conditionalFormatting sqref="J39:K39">
    <cfRule type="cellIs" dxfId="314" priority="74" stopIfTrue="1" operator="between">
      <formula>0</formula>
      <formula>0.5</formula>
    </cfRule>
    <cfRule type="cellIs" dxfId="313" priority="75" stopIfTrue="1" operator="between">
      <formula>0</formula>
      <formula>99999999999999</formula>
    </cfRule>
    <cfRule type="cellIs" dxfId="312" priority="76" stopIfTrue="1" operator="lessThan">
      <formula>0</formula>
    </cfRule>
  </conditionalFormatting>
  <conditionalFormatting sqref="G39">
    <cfRule type="cellIs" dxfId="311" priority="71" stopIfTrue="1" operator="between">
      <formula>0</formula>
      <formula>0.5</formula>
    </cfRule>
    <cfRule type="cellIs" dxfId="310" priority="72" stopIfTrue="1" operator="between">
      <formula>0</formula>
      <formula>99999999999999</formula>
    </cfRule>
    <cfRule type="cellIs" dxfId="309" priority="73" stopIfTrue="1" operator="lessThan">
      <formula>0</formula>
    </cfRule>
  </conditionalFormatting>
  <conditionalFormatting sqref="E33:K34">
    <cfRule type="cellIs" dxfId="308" priority="68" stopIfTrue="1" operator="between">
      <formula>0</formula>
      <formula>0.5</formula>
    </cfRule>
    <cfRule type="cellIs" dxfId="307" priority="69" stopIfTrue="1" operator="between">
      <formula>0</formula>
      <formula>99999999999999</formula>
    </cfRule>
    <cfRule type="cellIs" dxfId="306" priority="70" stopIfTrue="1" operator="lessThan">
      <formula>0</formula>
    </cfRule>
  </conditionalFormatting>
  <conditionalFormatting sqref="F12:K12 E13:K14 E26:K31 E17:K20 E15:I15 K15 E16:G16 I16:K16">
    <cfRule type="cellIs" dxfId="305" priority="65" stopIfTrue="1" operator="between">
      <formula>0</formula>
      <formula>0.5</formula>
    </cfRule>
    <cfRule type="cellIs" dxfId="304" priority="66" stopIfTrue="1" operator="between">
      <formula>0</formula>
      <formula>99999999999999</formula>
    </cfRule>
    <cfRule type="cellIs" dxfId="303" priority="67" stopIfTrue="1" operator="lessThan">
      <formula>0</formula>
    </cfRule>
  </conditionalFormatting>
  <conditionalFormatting sqref="E21:K22 K23 I24:K24">
    <cfRule type="cellIs" dxfId="302" priority="62" stopIfTrue="1" operator="between">
      <formula>0</formula>
      <formula>0.5</formula>
    </cfRule>
    <cfRule type="cellIs" dxfId="301" priority="63" stopIfTrue="1" operator="between">
      <formula>0</formula>
      <formula>99999999999999</formula>
    </cfRule>
    <cfRule type="cellIs" dxfId="300" priority="64" stopIfTrue="1" operator="lessThan">
      <formula>0</formula>
    </cfRule>
  </conditionalFormatting>
  <conditionalFormatting sqref="E23:J23">
    <cfRule type="cellIs" dxfId="299" priority="59" stopIfTrue="1" operator="between">
      <formula>0</formula>
      <formula>0.5</formula>
    </cfRule>
    <cfRule type="cellIs" dxfId="298" priority="60" stopIfTrue="1" operator="between">
      <formula>0</formula>
      <formula>99999999999999</formula>
    </cfRule>
    <cfRule type="cellIs" dxfId="297" priority="61" stopIfTrue="1" operator="lessThan">
      <formula>0</formula>
    </cfRule>
  </conditionalFormatting>
  <conditionalFormatting sqref="H24">
    <cfRule type="cellIs" dxfId="296" priority="56" stopIfTrue="1" operator="between">
      <formula>0</formula>
      <formula>0.5</formula>
    </cfRule>
    <cfRule type="cellIs" dxfId="295" priority="57" stopIfTrue="1" operator="between">
      <formula>0</formula>
      <formula>99999999999999</formula>
    </cfRule>
    <cfRule type="cellIs" dxfId="294" priority="58" stopIfTrue="1" operator="lessThan">
      <formula>0</formula>
    </cfRule>
  </conditionalFormatting>
  <conditionalFormatting sqref="E24:G24">
    <cfRule type="cellIs" dxfId="293" priority="53" stopIfTrue="1" operator="between">
      <formula>0</formula>
      <formula>0.5</formula>
    </cfRule>
    <cfRule type="cellIs" dxfId="292" priority="54" stopIfTrue="1" operator="between">
      <formula>0</formula>
      <formula>99999999999999</formula>
    </cfRule>
    <cfRule type="cellIs" dxfId="291" priority="55" stopIfTrue="1" operator="lessThan">
      <formula>0</formula>
    </cfRule>
  </conditionalFormatting>
  <conditionalFormatting sqref="I25:K25">
    <cfRule type="cellIs" dxfId="290" priority="50" stopIfTrue="1" operator="between">
      <formula>0</formula>
      <formula>0.5</formula>
    </cfRule>
    <cfRule type="cellIs" dxfId="289" priority="51" stopIfTrue="1" operator="between">
      <formula>0</formula>
      <formula>99999999999999</formula>
    </cfRule>
    <cfRule type="cellIs" dxfId="288" priority="52" stopIfTrue="1" operator="lessThan">
      <formula>0</formula>
    </cfRule>
  </conditionalFormatting>
  <conditionalFormatting sqref="H25">
    <cfRule type="cellIs" dxfId="287" priority="47" stopIfTrue="1" operator="between">
      <formula>0</formula>
      <formula>0.5</formula>
    </cfRule>
    <cfRule type="cellIs" dxfId="286" priority="48" stopIfTrue="1" operator="between">
      <formula>0</formula>
      <formula>99999999999999</formula>
    </cfRule>
    <cfRule type="cellIs" dxfId="285" priority="49" stopIfTrue="1" operator="lessThan">
      <formula>0</formula>
    </cfRule>
  </conditionalFormatting>
  <conditionalFormatting sqref="E25:G25">
    <cfRule type="cellIs" dxfId="284" priority="44" stopIfTrue="1" operator="between">
      <formula>0</formula>
      <formula>0.5</formula>
    </cfRule>
    <cfRule type="cellIs" dxfId="283" priority="45" stopIfTrue="1" operator="between">
      <formula>0</formula>
      <formula>99999999999999</formula>
    </cfRule>
    <cfRule type="cellIs" dxfId="282" priority="46" stopIfTrue="1" operator="lessThan">
      <formula>0</formula>
    </cfRule>
  </conditionalFormatting>
  <conditionalFormatting sqref="J15">
    <cfRule type="cellIs" dxfId="281" priority="41" stopIfTrue="1" operator="between">
      <formula>0</formula>
      <formula>0.5</formula>
    </cfRule>
    <cfRule type="cellIs" dxfId="280" priority="42" stopIfTrue="1" operator="between">
      <formula>0</formula>
      <formula>99999999999999</formula>
    </cfRule>
    <cfRule type="cellIs" dxfId="279" priority="43" stopIfTrue="1" operator="lessThan">
      <formula>0</formula>
    </cfRule>
  </conditionalFormatting>
  <conditionalFormatting sqref="H16">
    <cfRule type="cellIs" dxfId="278" priority="38" stopIfTrue="1" operator="between">
      <formula>0</formula>
      <formula>0.5</formula>
    </cfRule>
    <cfRule type="cellIs" dxfId="277" priority="39" stopIfTrue="1" operator="between">
      <formula>0</formula>
      <formula>99999999999999</formula>
    </cfRule>
    <cfRule type="cellIs" dxfId="276" priority="40" stopIfTrue="1" operator="lessThan">
      <formula>0</formula>
    </cfRule>
  </conditionalFormatting>
  <conditionalFormatting sqref="H16">
    <cfRule type="expression" dxfId="275" priority="37">
      <formula>"округл($H$15;0)-$H$15&lt;&gt;0"</formula>
    </cfRule>
  </conditionalFormatting>
  <conditionalFormatting sqref="F12:K12">
    <cfRule type="expression" dxfId="274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6">
    <cfRule type="cellIs" dxfId="273" priority="34" stopIfTrue="1" operator="between">
      <formula>0</formula>
      <formula>0.5</formula>
    </cfRule>
    <cfRule type="cellIs" dxfId="272" priority="35" stopIfTrue="1" operator="between">
      <formula>0</formula>
      <formula>99999999999999</formula>
    </cfRule>
    <cfRule type="cellIs" dxfId="271" priority="36" stopIfTrue="1" operator="lessThan">
      <formula>0</formula>
    </cfRule>
  </conditionalFormatting>
  <conditionalFormatting sqref="E52:K52">
    <cfRule type="cellIs" dxfId="270" priority="31" stopIfTrue="1" operator="between">
      <formula>0</formula>
      <formula>0.5</formula>
    </cfRule>
    <cfRule type="cellIs" dxfId="269" priority="32" stopIfTrue="1" operator="between">
      <formula>0</formula>
      <formula>99999999999999</formula>
    </cfRule>
    <cfRule type="cellIs" dxfId="268" priority="33" stopIfTrue="1" operator="lessThan">
      <formula>0</formula>
    </cfRule>
  </conditionalFormatting>
  <conditionalFormatting sqref="E65:K65">
    <cfRule type="cellIs" dxfId="267" priority="28" stopIfTrue="1" operator="between">
      <formula>0</formula>
      <formula>0.5</formula>
    </cfRule>
    <cfRule type="cellIs" dxfId="266" priority="29" stopIfTrue="1" operator="between">
      <formula>0</formula>
      <formula>99999999999999</formula>
    </cfRule>
    <cfRule type="cellIs" dxfId="265" priority="30" stopIfTrue="1" operator="lessThan">
      <formula>0</formula>
    </cfRule>
  </conditionalFormatting>
  <conditionalFormatting sqref="E47:K47">
    <cfRule type="cellIs" dxfId="264" priority="22" stopIfTrue="1" operator="between">
      <formula>0</formula>
      <formula>0.5</formula>
    </cfRule>
    <cfRule type="cellIs" dxfId="263" priority="23" stopIfTrue="1" operator="between">
      <formula>0</formula>
      <formula>99999999999999</formula>
    </cfRule>
    <cfRule type="cellIs" dxfId="262" priority="24" stopIfTrue="1" operator="lessThan">
      <formula>0</formula>
    </cfRule>
  </conditionalFormatting>
  <conditionalFormatting sqref="E47:K47">
    <cfRule type="cellIs" dxfId="261" priority="19" stopIfTrue="1" operator="between">
      <formula>0</formula>
      <formula>0.5</formula>
    </cfRule>
    <cfRule type="cellIs" dxfId="260" priority="20" stopIfTrue="1" operator="between">
      <formula>0</formula>
      <formula>99999999999999</formula>
    </cfRule>
    <cfRule type="cellIs" dxfId="259" priority="21" stopIfTrue="1" operator="lessThan">
      <formula>0</formula>
    </cfRule>
  </conditionalFormatting>
  <conditionalFormatting sqref="E47:K47">
    <cfRule type="cellIs" dxfId="258" priority="16" stopIfTrue="1" operator="between">
      <formula>0</formula>
      <formula>0.5</formula>
    </cfRule>
    <cfRule type="cellIs" dxfId="257" priority="17" stopIfTrue="1" operator="between">
      <formula>0</formula>
      <formula>99999999999999</formula>
    </cfRule>
    <cfRule type="cellIs" dxfId="256" priority="18" stopIfTrue="1" operator="lessThan">
      <formula>0</formula>
    </cfRule>
  </conditionalFormatting>
  <conditionalFormatting sqref="J47">
    <cfRule type="cellIs" dxfId="255" priority="13" stopIfTrue="1" operator="between">
      <formula>0</formula>
      <formula>0.5</formula>
    </cfRule>
    <cfRule type="cellIs" dxfId="254" priority="14" stopIfTrue="1" operator="between">
      <formula>0</formula>
      <formula>99999999999999</formula>
    </cfRule>
    <cfRule type="cellIs" dxfId="253" priority="15" stopIfTrue="1" operator="lessThan">
      <formula>0</formula>
    </cfRule>
  </conditionalFormatting>
  <conditionalFormatting sqref="J47">
    <cfRule type="cellIs" dxfId="252" priority="10" stopIfTrue="1" operator="between">
      <formula>0</formula>
      <formula>0.5</formula>
    </cfRule>
    <cfRule type="cellIs" dxfId="251" priority="11" stopIfTrue="1" operator="between">
      <formula>0</formula>
      <formula>99999999999999</formula>
    </cfRule>
    <cfRule type="cellIs" dxfId="250" priority="12" stopIfTrue="1" operator="lessThan">
      <formula>0</formula>
    </cfRule>
  </conditionalFormatting>
  <conditionalFormatting sqref="J47">
    <cfRule type="cellIs" dxfId="249" priority="7" stopIfTrue="1" operator="between">
      <formula>0</formula>
      <formula>0.5</formula>
    </cfRule>
    <cfRule type="cellIs" dxfId="248" priority="8" stopIfTrue="1" operator="between">
      <formula>0</formula>
      <formula>99999999999999</formula>
    </cfRule>
    <cfRule type="cellIs" dxfId="247" priority="9" stopIfTrue="1" operator="lessThan">
      <formula>0</formula>
    </cfRule>
  </conditionalFormatting>
  <conditionalFormatting sqref="E53:K53">
    <cfRule type="cellIs" dxfId="246" priority="1" stopIfTrue="1" operator="between">
      <formula>0</formula>
      <formula>0.5</formula>
    </cfRule>
    <cfRule type="cellIs" dxfId="245" priority="2" stopIfTrue="1" operator="between">
      <formula>0</formula>
      <formula>99999999999999</formula>
    </cfRule>
    <cfRule type="cellIs" dxfId="244" priority="3" stopIfTrue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1545-C866-4FFE-BDFA-58DE140EC39B}">
  <dimension ref="A2:K126"/>
  <sheetViews>
    <sheetView topLeftCell="H52" workbookViewId="0">
      <selection activeCell="L52" sqref="L1:X1048576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20.25" customHeight="1" x14ac:dyDescent="0.25">
      <c r="A3"/>
      <c r="B3"/>
      <c r="C3"/>
      <c r="D3"/>
      <c r="E3"/>
      <c r="F3"/>
      <c r="G3"/>
      <c r="H3" s="355" t="s">
        <v>1</v>
      </c>
      <c r="I3" s="355"/>
      <c r="J3" s="355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e">
        <f>#REF!</f>
        <v>#REF!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90249160</v>
      </c>
      <c r="F12" s="91"/>
      <c r="G12" s="91">
        <f>ROUND(G13+G18+G21+G26,0)</f>
        <v>90249160</v>
      </c>
      <c r="H12" s="91">
        <f>H18+H21+H26+H13</f>
        <v>22868071</v>
      </c>
      <c r="I12" s="91"/>
      <c r="J12" s="91">
        <f>J13+J21+J26</f>
        <v>67381089</v>
      </c>
      <c r="K12" s="91"/>
    </row>
    <row r="13" spans="1:11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58239591</v>
      </c>
      <c r="F13" s="95"/>
      <c r="G13" s="95">
        <f>ROUND(G14+G15+G16+G17,0)</f>
        <v>58239591</v>
      </c>
      <c r="H13" s="95">
        <f>H16</f>
        <v>9185728</v>
      </c>
      <c r="I13" s="95">
        <v>0</v>
      </c>
      <c r="J13" s="95">
        <f>ROUND(J14+J15+J16+J17,0)</f>
        <v>49053863</v>
      </c>
      <c r="K13" s="95"/>
    </row>
    <row r="14" spans="1:11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35650069</v>
      </c>
      <c r="F14" s="50"/>
      <c r="G14" s="50">
        <f>H14+I14+J14+K14</f>
        <v>35650069</v>
      </c>
      <c r="H14" s="50">
        <v>0</v>
      </c>
      <c r="I14" s="50">
        <v>0</v>
      </c>
      <c r="J14" s="50">
        <v>35650069</v>
      </c>
      <c r="K14" s="50"/>
    </row>
    <row r="15" spans="1:11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13403794</v>
      </c>
      <c r="F15" s="50"/>
      <c r="G15" s="50">
        <f>H15+I15+J15+K15</f>
        <v>13403794</v>
      </c>
      <c r="H15" s="50">
        <v>0</v>
      </c>
      <c r="I15" s="50">
        <v>0</v>
      </c>
      <c r="J15" s="50">
        <v>13403794</v>
      </c>
      <c r="K15" s="50">
        <v>0</v>
      </c>
    </row>
    <row r="16" spans="1:11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9185728</v>
      </c>
      <c r="F16" s="50"/>
      <c r="G16" s="50">
        <f>H16</f>
        <v>9185728</v>
      </c>
      <c r="H16" s="50">
        <v>9185728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4263528</v>
      </c>
      <c r="F18" s="95"/>
      <c r="G18" s="95">
        <f>H18</f>
        <v>4263528</v>
      </c>
      <c r="H18" s="95">
        <f>H20</f>
        <v>4263528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4263528</v>
      </c>
      <c r="F20" s="50"/>
      <c r="G20" s="50">
        <f>H20+I20+J20+K20</f>
        <v>4263528</v>
      </c>
      <c r="H20" s="50">
        <v>4263528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3354445</v>
      </c>
      <c r="F21" s="95"/>
      <c r="G21" s="95">
        <f>J21+H21</f>
        <v>3354445</v>
      </c>
      <c r="H21" s="95">
        <f>H24+H25</f>
        <v>1179663</v>
      </c>
      <c r="I21" s="95">
        <v>0</v>
      </c>
      <c r="J21" s="95">
        <f>J22+J23+J24+J25</f>
        <v>2174782</v>
      </c>
      <c r="K21" s="95">
        <v>0</v>
      </c>
    </row>
    <row r="22" spans="1:11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501289</v>
      </c>
      <c r="F22" s="50"/>
      <c r="G22" s="50">
        <f>H22+I22+J22+K22</f>
        <v>501289</v>
      </c>
      <c r="H22" s="50">
        <v>0</v>
      </c>
      <c r="I22" s="50">
        <v>0</v>
      </c>
      <c r="J22" s="50">
        <v>501289</v>
      </c>
      <c r="K22" s="50">
        <v>0</v>
      </c>
    </row>
    <row r="23" spans="1:11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1150858</v>
      </c>
      <c r="F23" s="99"/>
      <c r="G23" s="99">
        <f>J23</f>
        <v>1150858</v>
      </c>
      <c r="H23" s="99">
        <v>0</v>
      </c>
      <c r="I23" s="99">
        <v>0</v>
      </c>
      <c r="J23" s="99">
        <v>1150858</v>
      </c>
      <c r="K23" s="50">
        <v>0</v>
      </c>
    </row>
    <row r="24" spans="1:11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1179663</v>
      </c>
      <c r="F24" s="99"/>
      <c r="G24" s="99">
        <f>H24</f>
        <v>1179663</v>
      </c>
      <c r="H24" s="99">
        <v>1179663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 t="s">
        <v>177</v>
      </c>
      <c r="B25" s="413" t="s">
        <v>166</v>
      </c>
      <c r="C25" s="413"/>
      <c r="D25" s="276"/>
      <c r="E25" s="99">
        <f t="shared" si="1"/>
        <v>522635</v>
      </c>
      <c r="F25" s="99"/>
      <c r="G25" s="99">
        <f>J25</f>
        <v>522635</v>
      </c>
      <c r="H25" s="99"/>
      <c r="I25" s="50"/>
      <c r="J25" s="50">
        <v>522635</v>
      </c>
      <c r="K25" s="50"/>
    </row>
    <row r="26" spans="1:11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24391596</v>
      </c>
      <c r="F26" s="95"/>
      <c r="G26" s="95">
        <f>H26+I26+J26+K26</f>
        <v>24391596</v>
      </c>
      <c r="H26" s="95">
        <f>H27</f>
        <v>8239152</v>
      </c>
      <c r="I26" s="95">
        <v>0</v>
      </c>
      <c r="J26" s="95">
        <f>J27+J29+J30+J28+J31</f>
        <v>16152444</v>
      </c>
      <c r="K26" s="95">
        <v>0</v>
      </c>
    </row>
    <row r="27" spans="1:11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17781976</v>
      </c>
      <c r="F27" s="50"/>
      <c r="G27" s="50">
        <f>H27+I27+J27+K27</f>
        <v>17781976</v>
      </c>
      <c r="H27" s="50">
        <v>8239152</v>
      </c>
      <c r="I27" s="50">
        <v>0</v>
      </c>
      <c r="J27" s="50">
        <v>9542824</v>
      </c>
      <c r="K27" s="50">
        <v>0</v>
      </c>
    </row>
    <row r="28" spans="1:11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182008</v>
      </c>
      <c r="F28" s="50"/>
      <c r="G28" s="50">
        <f>J28</f>
        <v>182008</v>
      </c>
      <c r="H28" s="50"/>
      <c r="I28" s="50"/>
      <c r="J28" s="50">
        <v>182008</v>
      </c>
      <c r="K28" s="50"/>
    </row>
    <row r="29" spans="1:11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659251</v>
      </c>
      <c r="F29" s="50"/>
      <c r="G29" s="50">
        <f>H29+I29+J29+K29</f>
        <v>659251</v>
      </c>
      <c r="H29" s="50">
        <v>0</v>
      </c>
      <c r="I29" s="50">
        <v>0</v>
      </c>
      <c r="J29" s="50">
        <v>659251</v>
      </c>
      <c r="K29" s="50">
        <v>0</v>
      </c>
    </row>
    <row r="30" spans="1:11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4683161</v>
      </c>
      <c r="F30" s="50"/>
      <c r="G30" s="50">
        <f>H30+I30+J30+K30</f>
        <v>4683161</v>
      </c>
      <c r="H30" s="50"/>
      <c r="I30" s="50"/>
      <c r="J30" s="50">
        <v>4683161</v>
      </c>
      <c r="K30" s="50"/>
    </row>
    <row r="31" spans="1:11" ht="33.75" customHeight="1" x14ac:dyDescent="0.2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1085200</v>
      </c>
      <c r="F31" s="50"/>
      <c r="G31" s="50">
        <f>H31+I31+J31+K31</f>
        <v>1085200</v>
      </c>
      <c r="H31" s="50"/>
      <c r="I31" s="50"/>
      <c r="J31" s="50">
        <v>1085200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86503493.217002004</v>
      </c>
      <c r="F32" s="333"/>
      <c r="G32" s="332">
        <f>J32+K32+H32+I32</f>
        <v>86503493.217002004</v>
      </c>
      <c r="H32" s="332">
        <f>H33+H52+H58</f>
        <v>0</v>
      </c>
      <c r="I32" s="332">
        <f>I33+I52+I58</f>
        <v>0</v>
      </c>
      <c r="J32" s="332">
        <f>J33+J52+J58</f>
        <v>33456572.255000003</v>
      </c>
      <c r="K32" s="332">
        <f>K33+K52+K58</f>
        <v>53046920.962002002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f>G33</f>
        <v>83389045.366001993</v>
      </c>
      <c r="F33" s="277"/>
      <c r="G33" s="277">
        <f>SUM(H33:K33)</f>
        <v>83389045.366001993</v>
      </c>
      <c r="H33" s="277">
        <f>H34+H49</f>
        <v>0</v>
      </c>
      <c r="I33" s="277">
        <f>I34+I49</f>
        <v>0</v>
      </c>
      <c r="J33" s="277">
        <f>J34+J49</f>
        <v>30651465.037</v>
      </c>
      <c r="K33" s="277">
        <f>K34+K49</f>
        <v>52737580.329002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f>G34</f>
        <v>72903625.446999997</v>
      </c>
      <c r="F34" s="277"/>
      <c r="G34" s="277">
        <f>SUM(H34:K34)</f>
        <v>72903625.446999997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20403332.103</v>
      </c>
      <c r="K34" s="277">
        <f>SUM(K35:K48)</f>
        <v>52500293.343999997</v>
      </c>
    </row>
    <row r="35" spans="1:11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2043332.9240000001</v>
      </c>
      <c r="F35" s="277"/>
      <c r="G35" s="277">
        <f>SUM(H35:K35)</f>
        <v>2043332.9240000001</v>
      </c>
      <c r="H35" s="277"/>
      <c r="I35" s="277"/>
      <c r="J35" s="277">
        <v>1514384.44</v>
      </c>
      <c r="K35" s="277">
        <v>528948.48400000005</v>
      </c>
    </row>
    <row r="36" spans="1:11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11086343.722999999</v>
      </c>
      <c r="F36" s="277"/>
      <c r="G36" s="277">
        <f>SUM(H36:K36)</f>
        <v>11086343.722999999</v>
      </c>
      <c r="H36" s="277"/>
      <c r="I36" s="277"/>
      <c r="J36" s="277">
        <v>4554934.4239999996</v>
      </c>
      <c r="K36" s="277">
        <v>6531409.2989999996</v>
      </c>
    </row>
    <row r="37" spans="1:11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3555987.0219999999</v>
      </c>
      <c r="F37" s="277"/>
      <c r="G37" s="277">
        <f t="shared" ref="G37:G49" si="3">SUM(H37:K37)</f>
        <v>3555987.0219999999</v>
      </c>
      <c r="H37" s="277"/>
      <c r="I37" s="277"/>
      <c r="J37" s="277">
        <v>620751.12800000003</v>
      </c>
      <c r="K37" s="277">
        <v>2935235.8939999999</v>
      </c>
    </row>
    <row r="38" spans="1:11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10149835.982999999</v>
      </c>
      <c r="F38" s="277"/>
      <c r="G38" s="277">
        <f t="shared" si="3"/>
        <v>10149835.982999999</v>
      </c>
      <c r="H38" s="277"/>
      <c r="I38" s="277"/>
      <c r="J38" s="277">
        <v>1350555.233</v>
      </c>
      <c r="K38" s="277">
        <v>8799280.75</v>
      </c>
    </row>
    <row r="39" spans="1:11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17823407.095999997</v>
      </c>
      <c r="F39" s="277"/>
      <c r="G39" s="277">
        <f t="shared" si="3"/>
        <v>17823407.095999997</v>
      </c>
      <c r="H39" s="277"/>
      <c r="I39" s="277"/>
      <c r="J39" s="277">
        <v>2522450.9789999998</v>
      </c>
      <c r="K39" s="277">
        <v>15300956.116999999</v>
      </c>
    </row>
    <row r="40" spans="1:11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4627685.4519999996</v>
      </c>
      <c r="F40" s="277"/>
      <c r="G40" s="277">
        <f t="shared" si="3"/>
        <v>4627685.4519999996</v>
      </c>
      <c r="H40" s="278"/>
      <c r="I40" s="278"/>
      <c r="J40" s="278">
        <v>1684469.4569999999</v>
      </c>
      <c r="K40" s="278">
        <v>2943215.9950000001</v>
      </c>
    </row>
    <row r="41" spans="1:11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482181</v>
      </c>
      <c r="F41" s="277"/>
      <c r="G41" s="277">
        <f t="shared" si="3"/>
        <v>482181</v>
      </c>
      <c r="H41" s="278"/>
      <c r="I41" s="278"/>
      <c r="J41" s="278">
        <v>200712</v>
      </c>
      <c r="K41" s="278">
        <v>281469</v>
      </c>
    </row>
    <row r="42" spans="1:11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5572592.0800000001</v>
      </c>
      <c r="F42" s="277"/>
      <c r="G42" s="277">
        <f t="shared" si="3"/>
        <v>5572592.0800000001</v>
      </c>
      <c r="H42" s="278"/>
      <c r="I42" s="278"/>
      <c r="J42" s="278">
        <v>1598231.307</v>
      </c>
      <c r="K42" s="278">
        <v>3974360.773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2443905.8850000002</v>
      </c>
      <c r="F43" s="277"/>
      <c r="G43" s="277">
        <f t="shared" si="3"/>
        <v>2443905.8850000002</v>
      </c>
      <c r="H43" s="278"/>
      <c r="I43" s="278"/>
      <c r="J43" s="278">
        <v>841386.48400000005</v>
      </c>
      <c r="K43" s="278">
        <v>1602519.4010000001</v>
      </c>
    </row>
    <row r="44" spans="1:11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10422412.336999999</v>
      </c>
      <c r="F44" s="277"/>
      <c r="G44" s="277">
        <f t="shared" si="3"/>
        <v>10422412.336999999</v>
      </c>
      <c r="H44" s="278"/>
      <c r="I44" s="278"/>
      <c r="J44" s="278">
        <v>2859892.1599999997</v>
      </c>
      <c r="K44" s="278">
        <v>7562520.1770000001</v>
      </c>
    </row>
    <row r="45" spans="1:11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</row>
    <row r="46" spans="1:11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27923.19</v>
      </c>
      <c r="F46" s="277"/>
      <c r="G46" s="277">
        <f>SUM(H46:K46)</f>
        <v>27923.19</v>
      </c>
      <c r="H46" s="278"/>
      <c r="I46" s="278"/>
      <c r="J46" s="277">
        <v>27923.19</v>
      </c>
      <c r="K46" s="277"/>
    </row>
    <row r="47" spans="1:11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4644262.7070000004</v>
      </c>
      <c r="F47" s="277"/>
      <c r="G47" s="277">
        <f>SUM(H47:K47)</f>
        <v>4644262.7070000004</v>
      </c>
      <c r="H47" s="278"/>
      <c r="I47" s="278"/>
      <c r="J47" s="278">
        <v>2615474.253</v>
      </c>
      <c r="K47" s="278">
        <v>2028788.4539999999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23756.048000000003</v>
      </c>
      <c r="F48" s="277"/>
      <c r="G48" s="277">
        <f>SUM(H48:K48)</f>
        <v>23756.048000000003</v>
      </c>
      <c r="H48" s="278"/>
      <c r="I48" s="278"/>
      <c r="J48" s="278">
        <v>12167.048000000001</v>
      </c>
      <c r="K48" s="278">
        <v>11589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f>G49</f>
        <v>10485419.919002</v>
      </c>
      <c r="F49" s="277"/>
      <c r="G49" s="277">
        <f t="shared" si="3"/>
        <v>10485419.919002</v>
      </c>
      <c r="H49" s="277"/>
      <c r="I49" s="277"/>
      <c r="J49" s="277">
        <v>10248132.934</v>
      </c>
      <c r="K49" s="277">
        <v>237286.985002</v>
      </c>
    </row>
    <row r="50" spans="1:11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2717309.7029999997</v>
      </c>
      <c r="F52" s="338"/>
      <c r="G52" s="339">
        <f>H52+I52+J52+K52</f>
        <v>2717309.7029999997</v>
      </c>
      <c r="H52" s="339">
        <v>0</v>
      </c>
      <c r="I52" s="339">
        <v>0</v>
      </c>
      <c r="J52" s="339">
        <f>J55+J56+J53+J54</f>
        <v>2717309.7029999997</v>
      </c>
      <c r="K52" s="49">
        <f>K55</f>
        <v>0</v>
      </c>
    </row>
    <row r="53" spans="1:11" ht="28.5" customHeight="1" x14ac:dyDescent="0.25">
      <c r="A53" s="275" t="s">
        <v>100</v>
      </c>
      <c r="B53" s="398" t="s">
        <v>174</v>
      </c>
      <c r="C53" s="399"/>
      <c r="D53" s="276" t="s">
        <v>17</v>
      </c>
      <c r="E53" s="338">
        <f>G53</f>
        <v>350923</v>
      </c>
      <c r="F53" s="338"/>
      <c r="G53" s="339">
        <f>H53+I53+J53+K53</f>
        <v>350923</v>
      </c>
      <c r="H53" s="49">
        <v>0</v>
      </c>
      <c r="I53" s="49">
        <v>0</v>
      </c>
      <c r="J53" s="339">
        <v>350923</v>
      </c>
      <c r="K53" s="49"/>
    </row>
    <row r="54" spans="1:11" ht="28.5" customHeight="1" x14ac:dyDescent="0.25">
      <c r="A54" s="275" t="s">
        <v>102</v>
      </c>
      <c r="B54" s="398" t="s">
        <v>178</v>
      </c>
      <c r="C54" s="399"/>
      <c r="D54" s="276" t="s">
        <v>17</v>
      </c>
      <c r="E54" s="338">
        <f>G54</f>
        <v>133969.84899999999</v>
      </c>
      <c r="F54" s="338"/>
      <c r="G54" s="339">
        <f>H54+I54+J54+K54</f>
        <v>133969.84899999999</v>
      </c>
      <c r="H54" s="49">
        <v>0</v>
      </c>
      <c r="I54" s="49">
        <v>0</v>
      </c>
      <c r="J54" s="339">
        <v>133969.84899999999</v>
      </c>
      <c r="K54" s="49"/>
    </row>
    <row r="55" spans="1:11" ht="28.5" customHeight="1" x14ac:dyDescent="0.25">
      <c r="A55" s="275" t="s">
        <v>104</v>
      </c>
      <c r="B55" s="398" t="s">
        <v>101</v>
      </c>
      <c r="C55" s="399"/>
      <c r="D55" s="276" t="s">
        <v>17</v>
      </c>
      <c r="E55" s="338">
        <f>G55</f>
        <v>39753.854000000007</v>
      </c>
      <c r="F55" s="338">
        <f>+++C69</f>
        <v>0</v>
      </c>
      <c r="G55" s="339">
        <f>H55+I55+J55+K55</f>
        <v>39753.854000000007</v>
      </c>
      <c r="H55" s="49">
        <v>0</v>
      </c>
      <c r="I55" s="49">
        <v>0</v>
      </c>
      <c r="J55" s="339">
        <v>39753.854000000007</v>
      </c>
      <c r="K55" s="49"/>
    </row>
    <row r="56" spans="1:11" ht="28.5" customHeight="1" x14ac:dyDescent="0.25">
      <c r="A56" s="275" t="s">
        <v>150</v>
      </c>
      <c r="B56" s="398" t="s">
        <v>103</v>
      </c>
      <c r="C56" s="399"/>
      <c r="D56" s="276" t="s">
        <v>17</v>
      </c>
      <c r="E56" s="50">
        <f>G56</f>
        <v>2192663</v>
      </c>
      <c r="F56" s="50"/>
      <c r="G56" s="51">
        <f>H56+I56+J56+K56</f>
        <v>2192663</v>
      </c>
      <c r="H56" s="51">
        <v>0</v>
      </c>
      <c r="I56" s="51">
        <v>0</v>
      </c>
      <c r="J56" s="51">
        <v>2192663</v>
      </c>
      <c r="K56" s="51">
        <v>0</v>
      </c>
    </row>
    <row r="57" spans="1:11" ht="35.25" customHeight="1" x14ac:dyDescent="0.25">
      <c r="A57" s="317" t="s">
        <v>106</v>
      </c>
      <c r="B57" s="407" t="s">
        <v>175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07" t="s">
        <v>147</v>
      </c>
      <c r="C58" s="408"/>
      <c r="D58" s="276" t="s">
        <v>17</v>
      </c>
      <c r="E58" s="277">
        <f>G58</f>
        <v>397138.14799999999</v>
      </c>
      <c r="F58" s="277"/>
      <c r="G58" s="278">
        <f>J58+K58</f>
        <v>397138.14799999999</v>
      </c>
      <c r="H58" s="278">
        <v>0</v>
      </c>
      <c r="I58" s="278">
        <v>0</v>
      </c>
      <c r="J58" s="278">
        <v>87797.514999999999</v>
      </c>
      <c r="K58" s="278">
        <v>309340.63299999997</v>
      </c>
    </row>
    <row r="59" spans="1:11" ht="49.5" customHeight="1" x14ac:dyDescent="0.25">
      <c r="A59" s="317" t="s">
        <v>110</v>
      </c>
      <c r="B59" s="402" t="s">
        <v>111</v>
      </c>
      <c r="C59" s="40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3745667</v>
      </c>
      <c r="F60" s="315"/>
      <c r="G60" s="320">
        <f>ROUND(G12-G32,0)</f>
        <v>3745667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4.1503621751160891</v>
      </c>
      <c r="F61" s="322"/>
      <c r="G61" s="321">
        <f>G60/G12*100</f>
        <v>4.1503621751160891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G62</f>
        <v>3745667</v>
      </c>
      <c r="F62" s="324"/>
      <c r="G62" s="323">
        <f>G60</f>
        <v>3745667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4.1503621751160891</v>
      </c>
      <c r="F63" s="325"/>
      <c r="G63" s="321">
        <f>G62/G12*100</f>
        <v>4.1503621751160891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83389045.366002008</v>
      </c>
      <c r="F64" s="315"/>
      <c r="G64" s="320">
        <f>G32-G52-G58</f>
        <v>83389045.366002008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397138.14799999999</v>
      </c>
      <c r="F65" s="315"/>
      <c r="G65" s="320">
        <f>G58</f>
        <v>397138.14799999999</v>
      </c>
      <c r="H65" s="320"/>
      <c r="I65" s="320"/>
      <c r="J65" s="320"/>
      <c r="K65" s="315"/>
    </row>
    <row r="66" spans="1:11" ht="17.25" customHeight="1" x14ac:dyDescent="0.25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</row>
    <row r="67" spans="1:11" ht="17.25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17.25" customHeight="1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20.2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44.25" customHeight="1" x14ac:dyDescent="0.3">
      <c r="A71" s="76" t="s">
        <v>132</v>
      </c>
      <c r="B71" s="76"/>
      <c r="C71" s="76"/>
      <c r="D71" s="397" t="s">
        <v>133</v>
      </c>
      <c r="E71" s="397"/>
      <c r="F71" s="75"/>
      <c r="G71" s="75"/>
      <c r="H71" s="75"/>
      <c r="I71" s="1" t="s">
        <v>133</v>
      </c>
      <c r="K71" s="75" t="s">
        <v>144</v>
      </c>
    </row>
    <row r="72" spans="1:11" ht="20.25" x14ac:dyDescent="0.3">
      <c r="A72" s="397" t="s">
        <v>135</v>
      </c>
      <c r="B72" s="397"/>
      <c r="C72" s="75"/>
      <c r="D72" s="397" t="s">
        <v>136</v>
      </c>
      <c r="E72" s="397"/>
      <c r="F72" s="75"/>
      <c r="G72" s="75"/>
      <c r="H72" s="75"/>
      <c r="I72" s="397" t="s">
        <v>135</v>
      </c>
      <c r="J72" s="397"/>
      <c r="K72" s="76"/>
    </row>
    <row r="73" spans="1:11" ht="20.25" x14ac:dyDescent="0.3">
      <c r="A73" s="76"/>
      <c r="B73" s="76"/>
      <c r="C73" s="76"/>
      <c r="D73" s="75"/>
      <c r="E73" s="75"/>
      <c r="F73" s="75"/>
      <c r="G73" s="75"/>
      <c r="H73" s="75"/>
      <c r="I73" s="75"/>
      <c r="J73" s="75"/>
      <c r="K73" s="75"/>
    </row>
    <row r="74" spans="1:11" ht="20.25" x14ac:dyDescent="0.3">
      <c r="A74" s="397"/>
      <c r="B74" s="397"/>
      <c r="C74" s="75"/>
      <c r="D74" s="397"/>
      <c r="E74" s="397"/>
      <c r="F74" s="75"/>
      <c r="G74" s="75"/>
      <c r="H74" s="75"/>
      <c r="I74" s="397"/>
      <c r="J74" s="397"/>
      <c r="K74" s="75"/>
    </row>
    <row r="75" spans="1:11" x14ac:dyDescent="0.25">
      <c r="A75" s="77"/>
      <c r="B75" s="77"/>
      <c r="C75" s="70"/>
      <c r="D75" s="70"/>
      <c r="E75" s="70"/>
      <c r="F75" s="70"/>
      <c r="G75" s="70"/>
      <c r="H75" s="70"/>
      <c r="I75" s="70"/>
      <c r="J75" s="70"/>
      <c r="K75" s="70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8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0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/>
      <c r="F121"/>
      <c r="G121"/>
      <c r="H121"/>
      <c r="I121" s="70"/>
      <c r="J121"/>
      <c r="K121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/>
      <c r="E123"/>
      <c r="F123"/>
      <c r="G123"/>
      <c r="H123"/>
      <c r="I123" s="70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9:A10"/>
    <mergeCell ref="B9:C10"/>
    <mergeCell ref="D9:D10"/>
    <mergeCell ref="E9:K9"/>
    <mergeCell ref="H2:J2"/>
    <mergeCell ref="A4:K4"/>
    <mergeCell ref="A5:K5"/>
    <mergeCell ref="A6:K6"/>
    <mergeCell ref="A7:K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B61"/>
    <mergeCell ref="B62:B63"/>
    <mergeCell ref="B64:C64"/>
    <mergeCell ref="B65:C65"/>
    <mergeCell ref="A74:B74"/>
    <mergeCell ref="D74:E74"/>
    <mergeCell ref="I74:J74"/>
    <mergeCell ref="D68:E68"/>
    <mergeCell ref="I68:J68"/>
    <mergeCell ref="I69:J69"/>
    <mergeCell ref="D70:E70"/>
    <mergeCell ref="D71:E71"/>
    <mergeCell ref="A72:B72"/>
    <mergeCell ref="D72:E72"/>
    <mergeCell ref="I72:J72"/>
    <mergeCell ref="A68:B68"/>
  </mergeCells>
  <conditionalFormatting sqref="E64:K64 E32:K32 H62:K63 E57:K59">
    <cfRule type="cellIs" dxfId="243" priority="131" stopIfTrue="1" operator="between">
      <formula>0</formula>
      <formula>0.5</formula>
    </cfRule>
    <cfRule type="cellIs" dxfId="242" priority="132" stopIfTrue="1" operator="between">
      <formula>0</formula>
      <formula>99999999999999</formula>
    </cfRule>
    <cfRule type="cellIs" dxfId="241" priority="133" stopIfTrue="1" operator="lessThan">
      <formula>0</formula>
    </cfRule>
  </conditionalFormatting>
  <conditionalFormatting sqref="F61 H60:K61">
    <cfRule type="cellIs" dxfId="240" priority="128" stopIfTrue="1" operator="between">
      <formula>0</formula>
      <formula>0.5</formula>
    </cfRule>
    <cfRule type="cellIs" dxfId="239" priority="129" stopIfTrue="1" operator="between">
      <formula>0</formula>
      <formula>99999999999999</formula>
    </cfRule>
    <cfRule type="cellIs" dxfId="238" priority="130" stopIfTrue="1" operator="lessThan">
      <formula>0</formula>
    </cfRule>
  </conditionalFormatting>
  <conditionalFormatting sqref="F62:F63">
    <cfRule type="cellIs" dxfId="237" priority="125" stopIfTrue="1" operator="between">
      <formula>0</formula>
      <formula>0.5</formula>
    </cfRule>
    <cfRule type="cellIs" dxfId="236" priority="126" stopIfTrue="1" operator="between">
      <formula>0</formula>
      <formula>99999999999999</formula>
    </cfRule>
    <cfRule type="cellIs" dxfId="235" priority="127" stopIfTrue="1" operator="lessThan">
      <formula>0</formula>
    </cfRule>
  </conditionalFormatting>
  <conditionalFormatting sqref="E33:K46 E48:K51">
    <cfRule type="cellIs" dxfId="234" priority="119" stopIfTrue="1" operator="between">
      <formula>0</formula>
      <formula>0.5</formula>
    </cfRule>
    <cfRule type="cellIs" dxfId="233" priority="120" stopIfTrue="1" operator="between">
      <formula>0</formula>
      <formula>99999999999999</formula>
    </cfRule>
    <cfRule type="cellIs" dxfId="232" priority="121" stopIfTrue="1" operator="lessThan">
      <formula>0</formula>
    </cfRule>
  </conditionalFormatting>
  <conditionalFormatting sqref="E48:K51 E33:K46">
    <cfRule type="cellIs" dxfId="231" priority="116" stopIfTrue="1" operator="between">
      <formula>0</formula>
      <formula>0.5</formula>
    </cfRule>
    <cfRule type="cellIs" dxfId="230" priority="117" stopIfTrue="1" operator="between">
      <formula>0</formula>
      <formula>99999999999999</formula>
    </cfRule>
    <cfRule type="cellIs" dxfId="229" priority="118" stopIfTrue="1" operator="lessThan">
      <formula>0</formula>
    </cfRule>
  </conditionalFormatting>
  <conditionalFormatting sqref="E48:K51 E33:K46">
    <cfRule type="cellIs" dxfId="228" priority="113" stopIfTrue="1" operator="between">
      <formula>0</formula>
      <formula>0.5</formula>
    </cfRule>
    <cfRule type="cellIs" dxfId="227" priority="114" stopIfTrue="1" operator="between">
      <formula>0</formula>
      <formula>99999999999999</formula>
    </cfRule>
    <cfRule type="cellIs" dxfId="226" priority="115" stopIfTrue="1" operator="lessThan">
      <formula>0</formula>
    </cfRule>
  </conditionalFormatting>
  <conditionalFormatting sqref="J43 J45:J46 J48">
    <cfRule type="cellIs" dxfId="225" priority="110" stopIfTrue="1" operator="between">
      <formula>0</formula>
      <formula>0.5</formula>
    </cfRule>
    <cfRule type="cellIs" dxfId="224" priority="111" stopIfTrue="1" operator="between">
      <formula>0</formula>
      <formula>99999999999999</formula>
    </cfRule>
    <cfRule type="cellIs" dxfId="223" priority="112" stopIfTrue="1" operator="lessThan">
      <formula>0</formula>
    </cfRule>
  </conditionalFormatting>
  <conditionalFormatting sqref="J43 J45:J46 J48">
    <cfRule type="cellIs" dxfId="222" priority="107" stopIfTrue="1" operator="between">
      <formula>0</formula>
      <formula>0.5</formula>
    </cfRule>
    <cfRule type="cellIs" dxfId="221" priority="108" stopIfTrue="1" operator="between">
      <formula>0</formula>
      <formula>99999999999999</formula>
    </cfRule>
    <cfRule type="cellIs" dxfId="220" priority="109" stopIfTrue="1" operator="lessThan">
      <formula>0</formula>
    </cfRule>
  </conditionalFormatting>
  <conditionalFormatting sqref="J43 J45:J46 J48">
    <cfRule type="cellIs" dxfId="219" priority="104" stopIfTrue="1" operator="between">
      <formula>0</formula>
      <formula>0.5</formula>
    </cfRule>
    <cfRule type="cellIs" dxfId="218" priority="105" stopIfTrue="1" operator="between">
      <formula>0</formula>
      <formula>99999999999999</formula>
    </cfRule>
    <cfRule type="cellIs" dxfId="217" priority="106" stopIfTrue="1" operator="lessThan">
      <formula>0</formula>
    </cfRule>
  </conditionalFormatting>
  <conditionalFormatting sqref="J49">
    <cfRule type="cellIs" dxfId="216" priority="101" stopIfTrue="1" operator="between">
      <formula>0</formula>
      <formula>0.5</formula>
    </cfRule>
    <cfRule type="cellIs" dxfId="215" priority="102" stopIfTrue="1" operator="between">
      <formula>0</formula>
      <formula>99999999999999</formula>
    </cfRule>
    <cfRule type="cellIs" dxfId="214" priority="103" stopIfTrue="1" operator="lessThan">
      <formula>0</formula>
    </cfRule>
  </conditionalFormatting>
  <conditionalFormatting sqref="K44">
    <cfRule type="cellIs" dxfId="213" priority="98" stopIfTrue="1" operator="between">
      <formula>0</formula>
      <formula>0.5</formula>
    </cfRule>
    <cfRule type="cellIs" dxfId="212" priority="99" stopIfTrue="1" operator="between">
      <formula>0</formula>
      <formula>99999999999999</formula>
    </cfRule>
    <cfRule type="cellIs" dxfId="211" priority="100" stopIfTrue="1" operator="lessThan">
      <formula>0</formula>
    </cfRule>
  </conditionalFormatting>
  <conditionalFormatting sqref="J44">
    <cfRule type="cellIs" dxfId="210" priority="95" stopIfTrue="1" operator="between">
      <formula>0</formula>
      <formula>0.5</formula>
    </cfRule>
    <cfRule type="cellIs" dxfId="209" priority="96" stopIfTrue="1" operator="between">
      <formula>0</formula>
      <formula>99999999999999</formula>
    </cfRule>
    <cfRule type="cellIs" dxfId="208" priority="97" stopIfTrue="1" operator="lessThan">
      <formula>0</formula>
    </cfRule>
  </conditionalFormatting>
  <conditionalFormatting sqref="J44">
    <cfRule type="cellIs" dxfId="207" priority="92" stopIfTrue="1" operator="between">
      <formula>0</formula>
      <formula>0.5</formula>
    </cfRule>
    <cfRule type="cellIs" dxfId="206" priority="93" stopIfTrue="1" operator="between">
      <formula>0</formula>
      <formula>99999999999999</formula>
    </cfRule>
    <cfRule type="cellIs" dxfId="205" priority="94" stopIfTrue="1" operator="lessThan">
      <formula>0</formula>
    </cfRule>
  </conditionalFormatting>
  <conditionalFormatting sqref="J44">
    <cfRule type="cellIs" dxfId="204" priority="89" stopIfTrue="1" operator="between">
      <formula>0</formula>
      <formula>0.5</formula>
    </cfRule>
    <cfRule type="cellIs" dxfId="203" priority="90" stopIfTrue="1" operator="between">
      <formula>0</formula>
      <formula>99999999999999</formula>
    </cfRule>
    <cfRule type="cellIs" dxfId="202" priority="91" stopIfTrue="1" operator="lessThan">
      <formula>0</formula>
    </cfRule>
  </conditionalFormatting>
  <conditionalFormatting sqref="J39:K39">
    <cfRule type="cellIs" dxfId="201" priority="86" stopIfTrue="1" operator="between">
      <formula>0</formula>
      <formula>0.5</formula>
    </cfRule>
    <cfRule type="cellIs" dxfId="200" priority="87" stopIfTrue="1" operator="between">
      <formula>0</formula>
      <formula>99999999999999</formula>
    </cfRule>
    <cfRule type="cellIs" dxfId="199" priority="88" stopIfTrue="1" operator="lessThan">
      <formula>0</formula>
    </cfRule>
  </conditionalFormatting>
  <conditionalFormatting sqref="J39:K39">
    <cfRule type="cellIs" dxfId="198" priority="83" stopIfTrue="1" operator="between">
      <formula>0</formula>
      <formula>0.5</formula>
    </cfRule>
    <cfRule type="cellIs" dxfId="197" priority="84" stopIfTrue="1" operator="between">
      <formula>0</formula>
      <formula>99999999999999</formula>
    </cfRule>
    <cfRule type="cellIs" dxfId="196" priority="85" stopIfTrue="1" operator="lessThan">
      <formula>0</formula>
    </cfRule>
  </conditionalFormatting>
  <conditionalFormatting sqref="J39:K39">
    <cfRule type="cellIs" dxfId="195" priority="80" stopIfTrue="1" operator="between">
      <formula>0</formula>
      <formula>0.5</formula>
    </cfRule>
    <cfRule type="cellIs" dxfId="194" priority="81" stopIfTrue="1" operator="between">
      <formula>0</formula>
      <formula>99999999999999</formula>
    </cfRule>
    <cfRule type="cellIs" dxfId="193" priority="82" stopIfTrue="1" operator="lessThan">
      <formula>0</formula>
    </cfRule>
  </conditionalFormatting>
  <conditionalFormatting sqref="G39">
    <cfRule type="cellIs" dxfId="192" priority="77" stopIfTrue="1" operator="between">
      <formula>0</formula>
      <formula>0.5</formula>
    </cfRule>
    <cfRule type="cellIs" dxfId="191" priority="78" stopIfTrue="1" operator="between">
      <formula>0</formula>
      <formula>99999999999999</formula>
    </cfRule>
    <cfRule type="cellIs" dxfId="190" priority="79" stopIfTrue="1" operator="lessThan">
      <formula>0</formula>
    </cfRule>
  </conditionalFormatting>
  <conditionalFormatting sqref="E33:K34">
    <cfRule type="cellIs" dxfId="189" priority="74" stopIfTrue="1" operator="between">
      <formula>0</formula>
      <formula>0.5</formula>
    </cfRule>
    <cfRule type="cellIs" dxfId="188" priority="75" stopIfTrue="1" operator="between">
      <formula>0</formula>
      <formula>99999999999999</formula>
    </cfRule>
    <cfRule type="cellIs" dxfId="187" priority="76" stopIfTrue="1" operator="lessThan">
      <formula>0</formula>
    </cfRule>
  </conditionalFormatting>
  <conditionalFormatting sqref="F12:K12 E13:K14 E26:K31 E17:K20 E15:I15 K15 E16:G16 I16:K16">
    <cfRule type="cellIs" dxfId="186" priority="71" stopIfTrue="1" operator="between">
      <formula>0</formula>
      <formula>0.5</formula>
    </cfRule>
    <cfRule type="cellIs" dxfId="185" priority="72" stopIfTrue="1" operator="between">
      <formula>0</formula>
      <formula>99999999999999</formula>
    </cfRule>
    <cfRule type="cellIs" dxfId="184" priority="73" stopIfTrue="1" operator="lessThan">
      <formula>0</formula>
    </cfRule>
  </conditionalFormatting>
  <conditionalFormatting sqref="E21:K22 K23 I24:K24">
    <cfRule type="cellIs" dxfId="183" priority="68" stopIfTrue="1" operator="between">
      <formula>0</formula>
      <formula>0.5</formula>
    </cfRule>
    <cfRule type="cellIs" dxfId="182" priority="69" stopIfTrue="1" operator="between">
      <formula>0</formula>
      <formula>99999999999999</formula>
    </cfRule>
    <cfRule type="cellIs" dxfId="181" priority="70" stopIfTrue="1" operator="lessThan">
      <formula>0</formula>
    </cfRule>
  </conditionalFormatting>
  <conditionalFormatting sqref="E23:J23">
    <cfRule type="cellIs" dxfId="180" priority="65" stopIfTrue="1" operator="between">
      <formula>0</formula>
      <formula>0.5</formula>
    </cfRule>
    <cfRule type="cellIs" dxfId="179" priority="66" stopIfTrue="1" operator="between">
      <formula>0</formula>
      <formula>99999999999999</formula>
    </cfRule>
    <cfRule type="cellIs" dxfId="178" priority="67" stopIfTrue="1" operator="lessThan">
      <formula>0</formula>
    </cfRule>
  </conditionalFormatting>
  <conditionalFormatting sqref="H24">
    <cfRule type="cellIs" dxfId="177" priority="62" stopIfTrue="1" operator="between">
      <formula>0</formula>
      <formula>0.5</formula>
    </cfRule>
    <cfRule type="cellIs" dxfId="176" priority="63" stopIfTrue="1" operator="between">
      <formula>0</formula>
      <formula>99999999999999</formula>
    </cfRule>
    <cfRule type="cellIs" dxfId="175" priority="64" stopIfTrue="1" operator="lessThan">
      <formula>0</formula>
    </cfRule>
  </conditionalFormatting>
  <conditionalFormatting sqref="E24:G24">
    <cfRule type="cellIs" dxfId="174" priority="59" stopIfTrue="1" operator="between">
      <formula>0</formula>
      <formula>0.5</formula>
    </cfRule>
    <cfRule type="cellIs" dxfId="173" priority="60" stopIfTrue="1" operator="between">
      <formula>0</formula>
      <formula>99999999999999</formula>
    </cfRule>
    <cfRule type="cellIs" dxfId="172" priority="61" stopIfTrue="1" operator="lessThan">
      <formula>0</formula>
    </cfRule>
  </conditionalFormatting>
  <conditionalFormatting sqref="I25:K25">
    <cfRule type="cellIs" dxfId="171" priority="56" stopIfTrue="1" operator="between">
      <formula>0</formula>
      <formula>0.5</formula>
    </cfRule>
    <cfRule type="cellIs" dxfId="170" priority="57" stopIfTrue="1" operator="between">
      <formula>0</formula>
      <formula>99999999999999</formula>
    </cfRule>
    <cfRule type="cellIs" dxfId="169" priority="58" stopIfTrue="1" operator="lessThan">
      <formula>0</formula>
    </cfRule>
  </conditionalFormatting>
  <conditionalFormatting sqref="H25">
    <cfRule type="cellIs" dxfId="168" priority="53" stopIfTrue="1" operator="between">
      <formula>0</formula>
      <formula>0.5</formula>
    </cfRule>
    <cfRule type="cellIs" dxfId="167" priority="54" stopIfTrue="1" operator="between">
      <formula>0</formula>
      <formula>99999999999999</formula>
    </cfRule>
    <cfRule type="cellIs" dxfId="166" priority="55" stopIfTrue="1" operator="lessThan">
      <formula>0</formula>
    </cfRule>
  </conditionalFormatting>
  <conditionalFormatting sqref="E25:G25">
    <cfRule type="cellIs" dxfId="165" priority="50" stopIfTrue="1" operator="between">
      <formula>0</formula>
      <formula>0.5</formula>
    </cfRule>
    <cfRule type="cellIs" dxfId="164" priority="51" stopIfTrue="1" operator="between">
      <formula>0</formula>
      <formula>99999999999999</formula>
    </cfRule>
    <cfRule type="cellIs" dxfId="163" priority="52" stopIfTrue="1" operator="lessThan">
      <formula>0</formula>
    </cfRule>
  </conditionalFormatting>
  <conditionalFormatting sqref="J15">
    <cfRule type="cellIs" dxfId="162" priority="47" stopIfTrue="1" operator="between">
      <formula>0</formula>
      <formula>0.5</formula>
    </cfRule>
    <cfRule type="cellIs" dxfId="161" priority="48" stopIfTrue="1" operator="between">
      <formula>0</formula>
      <formula>99999999999999</formula>
    </cfRule>
    <cfRule type="cellIs" dxfId="160" priority="49" stopIfTrue="1" operator="lessThan">
      <formula>0</formula>
    </cfRule>
  </conditionalFormatting>
  <conditionalFormatting sqref="H16">
    <cfRule type="cellIs" dxfId="159" priority="44" stopIfTrue="1" operator="between">
      <formula>0</formula>
      <formula>0.5</formula>
    </cfRule>
    <cfRule type="cellIs" dxfId="158" priority="45" stopIfTrue="1" operator="between">
      <formula>0</formula>
      <formula>99999999999999</formula>
    </cfRule>
    <cfRule type="cellIs" dxfId="157" priority="46" stopIfTrue="1" operator="lessThan">
      <formula>0</formula>
    </cfRule>
  </conditionalFormatting>
  <conditionalFormatting sqref="H16">
    <cfRule type="expression" dxfId="156" priority="43">
      <formula>"округл($H$15;0)-$H$15&lt;&gt;0"</formula>
    </cfRule>
  </conditionalFormatting>
  <conditionalFormatting sqref="F12:K12">
    <cfRule type="expression" dxfId="155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5:K56">
    <cfRule type="cellIs" dxfId="154" priority="40" stopIfTrue="1" operator="between">
      <formula>0</formula>
      <formula>0.5</formula>
    </cfRule>
    <cfRule type="cellIs" dxfId="153" priority="41" stopIfTrue="1" operator="between">
      <formula>0</formula>
      <formula>99999999999999</formula>
    </cfRule>
    <cfRule type="cellIs" dxfId="152" priority="42" stopIfTrue="1" operator="lessThan">
      <formula>0</formula>
    </cfRule>
  </conditionalFormatting>
  <conditionalFormatting sqref="E52:K52">
    <cfRule type="cellIs" dxfId="151" priority="37" stopIfTrue="1" operator="between">
      <formula>0</formula>
      <formula>0.5</formula>
    </cfRule>
    <cfRule type="cellIs" dxfId="150" priority="38" stopIfTrue="1" operator="between">
      <formula>0</formula>
      <formula>99999999999999</formula>
    </cfRule>
    <cfRule type="cellIs" dxfId="149" priority="39" stopIfTrue="1" operator="lessThan">
      <formula>0</formula>
    </cfRule>
  </conditionalFormatting>
  <conditionalFormatting sqref="E65:K65">
    <cfRule type="cellIs" dxfId="148" priority="34" stopIfTrue="1" operator="between">
      <formula>0</formula>
      <formula>0.5</formula>
    </cfRule>
    <cfRule type="cellIs" dxfId="147" priority="35" stopIfTrue="1" operator="between">
      <formula>0</formula>
      <formula>99999999999999</formula>
    </cfRule>
    <cfRule type="cellIs" dxfId="146" priority="36" stopIfTrue="1" operator="lessThan">
      <formula>0</formula>
    </cfRule>
  </conditionalFormatting>
  <conditionalFormatting sqref="E47:K47">
    <cfRule type="cellIs" dxfId="145" priority="28" stopIfTrue="1" operator="between">
      <formula>0</formula>
      <formula>0.5</formula>
    </cfRule>
    <cfRule type="cellIs" dxfId="144" priority="29" stopIfTrue="1" operator="between">
      <formula>0</formula>
      <formula>99999999999999</formula>
    </cfRule>
    <cfRule type="cellIs" dxfId="143" priority="30" stopIfTrue="1" operator="lessThan">
      <formula>0</formula>
    </cfRule>
  </conditionalFormatting>
  <conditionalFormatting sqref="E47:K47">
    <cfRule type="cellIs" dxfId="142" priority="25" stopIfTrue="1" operator="between">
      <formula>0</formula>
      <formula>0.5</formula>
    </cfRule>
    <cfRule type="cellIs" dxfId="141" priority="26" stopIfTrue="1" operator="between">
      <formula>0</formula>
      <formula>99999999999999</formula>
    </cfRule>
    <cfRule type="cellIs" dxfId="140" priority="27" stopIfTrue="1" operator="lessThan">
      <formula>0</formula>
    </cfRule>
  </conditionalFormatting>
  <conditionalFormatting sqref="E47:K47">
    <cfRule type="cellIs" dxfId="139" priority="22" stopIfTrue="1" operator="between">
      <formula>0</formula>
      <formula>0.5</formula>
    </cfRule>
    <cfRule type="cellIs" dxfId="138" priority="23" stopIfTrue="1" operator="between">
      <formula>0</formula>
      <formula>99999999999999</formula>
    </cfRule>
    <cfRule type="cellIs" dxfId="137" priority="24" stopIfTrue="1" operator="lessThan">
      <formula>0</formula>
    </cfRule>
  </conditionalFormatting>
  <conditionalFormatting sqref="J47">
    <cfRule type="cellIs" dxfId="136" priority="19" stopIfTrue="1" operator="between">
      <formula>0</formula>
      <formula>0.5</formula>
    </cfRule>
    <cfRule type="cellIs" dxfId="135" priority="20" stopIfTrue="1" operator="between">
      <formula>0</formula>
      <formula>99999999999999</formula>
    </cfRule>
    <cfRule type="cellIs" dxfId="134" priority="21" stopIfTrue="1" operator="lessThan">
      <formula>0</formula>
    </cfRule>
  </conditionalFormatting>
  <conditionalFormatting sqref="J47">
    <cfRule type="cellIs" dxfId="133" priority="16" stopIfTrue="1" operator="between">
      <formula>0</formula>
      <formula>0.5</formula>
    </cfRule>
    <cfRule type="cellIs" dxfId="132" priority="17" stopIfTrue="1" operator="between">
      <formula>0</formula>
      <formula>99999999999999</formula>
    </cfRule>
    <cfRule type="cellIs" dxfId="131" priority="18" stopIfTrue="1" operator="lessThan">
      <formula>0</formula>
    </cfRule>
  </conditionalFormatting>
  <conditionalFormatting sqref="J47">
    <cfRule type="cellIs" dxfId="130" priority="13" stopIfTrue="1" operator="between">
      <formula>0</formula>
      <formula>0.5</formula>
    </cfRule>
    <cfRule type="cellIs" dxfId="129" priority="14" stopIfTrue="1" operator="between">
      <formula>0</formula>
      <formula>99999999999999</formula>
    </cfRule>
    <cfRule type="cellIs" dxfId="128" priority="15" stopIfTrue="1" operator="lessThan">
      <formula>0</formula>
    </cfRule>
  </conditionalFormatting>
  <conditionalFormatting sqref="E53:K53">
    <cfRule type="cellIs" dxfId="127" priority="7" stopIfTrue="1" operator="between">
      <formula>0</formula>
      <formula>0.5</formula>
    </cfRule>
    <cfRule type="cellIs" dxfId="126" priority="8" stopIfTrue="1" operator="between">
      <formula>0</formula>
      <formula>99999999999999</formula>
    </cfRule>
    <cfRule type="cellIs" dxfId="125" priority="9" stopIfTrue="1" operator="lessThan">
      <formula>0</formula>
    </cfRule>
  </conditionalFormatting>
  <conditionalFormatting sqref="E54:K54">
    <cfRule type="cellIs" dxfId="124" priority="1" stopIfTrue="1" operator="between">
      <formula>0</formula>
      <formula>0.5</formula>
    </cfRule>
    <cfRule type="cellIs" dxfId="123" priority="2" stopIfTrue="1" operator="between">
      <formula>0</formula>
      <formula>99999999999999</formula>
    </cfRule>
    <cfRule type="cellIs" dxfId="122" priority="3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26A4-C76F-4491-AA5A-31BBB602F14B}">
  <dimension ref="A2:K126"/>
  <sheetViews>
    <sheetView tabSelected="1" workbookViewId="0">
      <selection activeCell="J12" sqref="J12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20.25" customHeight="1" x14ac:dyDescent="0.25">
      <c r="A3"/>
      <c r="B3"/>
      <c r="C3"/>
      <c r="D3"/>
      <c r="E3"/>
      <c r="F3"/>
      <c r="G3"/>
      <c r="H3" s="355" t="s">
        <v>1</v>
      </c>
      <c r="I3" s="355"/>
      <c r="J3" s="355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'[1]Баланс для проверки'!A7:K7</f>
        <v>за декабрь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97461591</v>
      </c>
      <c r="F12" s="91"/>
      <c r="G12" s="91">
        <f>ROUND(G13+G18+G21+G26,0)</f>
        <v>97461591</v>
      </c>
      <c r="H12" s="91">
        <f>H18+H21+H26+H13</f>
        <v>25594040</v>
      </c>
      <c r="I12" s="91"/>
      <c r="J12" s="91">
        <f>J13+J21+J26</f>
        <v>71867551</v>
      </c>
      <c r="K12" s="91"/>
    </row>
    <row r="13" spans="1:11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58957532</v>
      </c>
      <c r="F13" s="95"/>
      <c r="G13" s="95">
        <f>ROUND(G14+G15+G16+G17,0)</f>
        <v>58957532</v>
      </c>
      <c r="H13" s="95">
        <f>H16</f>
        <v>10091811</v>
      </c>
      <c r="I13" s="95">
        <v>0</v>
      </c>
      <c r="J13" s="95">
        <f>ROUND(J14+J15+J16+J17,0)</f>
        <v>48865721</v>
      </c>
      <c r="K13" s="95"/>
    </row>
    <row r="14" spans="1:11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33041971</v>
      </c>
      <c r="F14" s="50"/>
      <c r="G14" s="50">
        <f>H14+I14+J14+K14</f>
        <v>33041971</v>
      </c>
      <c r="H14" s="50">
        <v>0</v>
      </c>
      <c r="I14" s="50">
        <v>0</v>
      </c>
      <c r="J14" s="50">
        <v>33041971</v>
      </c>
      <c r="K14" s="50"/>
    </row>
    <row r="15" spans="1:11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15823750</v>
      </c>
      <c r="F15" s="50"/>
      <c r="G15" s="50">
        <f>H15+I15+J15+K15</f>
        <v>15823750</v>
      </c>
      <c r="H15" s="50">
        <v>0</v>
      </c>
      <c r="I15" s="50">
        <v>0</v>
      </c>
      <c r="J15" s="50">
        <v>15823750</v>
      </c>
      <c r="K15" s="50">
        <v>0</v>
      </c>
    </row>
    <row r="16" spans="1:11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10091811</v>
      </c>
      <c r="F16" s="50"/>
      <c r="G16" s="50">
        <f>H16</f>
        <v>10091811</v>
      </c>
      <c r="H16" s="50">
        <v>10091811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5117624</v>
      </c>
      <c r="F18" s="95"/>
      <c r="G18" s="95">
        <f>H18</f>
        <v>5117624</v>
      </c>
      <c r="H18" s="95">
        <f>H20</f>
        <v>5117624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5117624</v>
      </c>
      <c r="F20" s="50"/>
      <c r="G20" s="50">
        <f>H20+I20+J20+K20</f>
        <v>5117624</v>
      </c>
      <c r="H20" s="50">
        <v>5117624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3707894</v>
      </c>
      <c r="F21" s="95"/>
      <c r="G21" s="95">
        <f>J21+H21</f>
        <v>3707894</v>
      </c>
      <c r="H21" s="95">
        <f>H24+H25</f>
        <v>1318119</v>
      </c>
      <c r="I21" s="95">
        <v>0</v>
      </c>
      <c r="J21" s="95">
        <f>J22+J23+J24+J25</f>
        <v>2389775</v>
      </c>
      <c r="K21" s="95">
        <v>0</v>
      </c>
    </row>
    <row r="22" spans="1:11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559056</v>
      </c>
      <c r="F22" s="50"/>
      <c r="G22" s="50">
        <f>H22+I22+J22+K22</f>
        <v>559056</v>
      </c>
      <c r="H22" s="50">
        <v>0</v>
      </c>
      <c r="I22" s="50">
        <v>0</v>
      </c>
      <c r="J22" s="50">
        <v>559056</v>
      </c>
      <c r="K22" s="50">
        <v>0</v>
      </c>
    </row>
    <row r="23" spans="1:11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1235772</v>
      </c>
      <c r="F23" s="99"/>
      <c r="G23" s="99">
        <f>J23</f>
        <v>1235772</v>
      </c>
      <c r="H23" s="99">
        <v>0</v>
      </c>
      <c r="I23" s="99">
        <v>0</v>
      </c>
      <c r="J23" s="99">
        <v>1235772</v>
      </c>
      <c r="K23" s="50">
        <v>0</v>
      </c>
    </row>
    <row r="24" spans="1:11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1318119</v>
      </c>
      <c r="F24" s="99"/>
      <c r="G24" s="99">
        <f>H24</f>
        <v>1318119</v>
      </c>
      <c r="H24" s="99">
        <v>1318119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275" t="s">
        <v>177</v>
      </c>
      <c r="B25" s="413" t="s">
        <v>166</v>
      </c>
      <c r="C25" s="413"/>
      <c r="D25" s="276"/>
      <c r="E25" s="99">
        <f t="shared" si="1"/>
        <v>594947</v>
      </c>
      <c r="F25" s="99"/>
      <c r="G25" s="99">
        <f>J25</f>
        <v>594947</v>
      </c>
      <c r="H25" s="99"/>
      <c r="I25" s="50"/>
      <c r="J25" s="50">
        <v>594947</v>
      </c>
      <c r="K25" s="50"/>
    </row>
    <row r="26" spans="1:11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29678541</v>
      </c>
      <c r="F26" s="95"/>
      <c r="G26" s="95">
        <f>H26+I26+J26+K26</f>
        <v>29678541</v>
      </c>
      <c r="H26" s="95">
        <f>H27</f>
        <v>9066486</v>
      </c>
      <c r="I26" s="95">
        <v>0</v>
      </c>
      <c r="J26" s="95">
        <f>J27+J29+J30+J28+J31</f>
        <v>20612055</v>
      </c>
      <c r="K26" s="95">
        <v>0</v>
      </c>
    </row>
    <row r="27" spans="1:11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19378015</v>
      </c>
      <c r="F27" s="50"/>
      <c r="G27" s="50">
        <f>H27+I27+J27+K27</f>
        <v>19378015</v>
      </c>
      <c r="H27" s="50">
        <v>9066486</v>
      </c>
      <c r="I27" s="50">
        <v>0</v>
      </c>
      <c r="J27" s="50">
        <v>10311529</v>
      </c>
      <c r="K27" s="50">
        <v>0</v>
      </c>
    </row>
    <row r="28" spans="1:11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195304</v>
      </c>
      <c r="F28" s="50"/>
      <c r="G28" s="50">
        <f>J28</f>
        <v>195304</v>
      </c>
      <c r="H28" s="50"/>
      <c r="I28" s="50"/>
      <c r="J28" s="50">
        <v>195304</v>
      </c>
      <c r="K28" s="50"/>
    </row>
    <row r="29" spans="1:11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744435</v>
      </c>
      <c r="F29" s="50"/>
      <c r="G29" s="50">
        <f>H29+I29+J29+K29</f>
        <v>744435</v>
      </c>
      <c r="H29" s="50">
        <v>0</v>
      </c>
      <c r="I29" s="50">
        <v>0</v>
      </c>
      <c r="J29" s="50">
        <v>744435</v>
      </c>
      <c r="K29" s="50">
        <v>0</v>
      </c>
    </row>
    <row r="30" spans="1:11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8187123</v>
      </c>
      <c r="F30" s="50"/>
      <c r="G30" s="50">
        <f>H30+I30+J30+K30</f>
        <v>8187123</v>
      </c>
      <c r="H30" s="50"/>
      <c r="I30" s="50"/>
      <c r="J30" s="50">
        <v>8187123</v>
      </c>
      <c r="K30" s="50"/>
    </row>
    <row r="31" spans="1:11" ht="33.75" customHeight="1" x14ac:dyDescent="0.2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1173664</v>
      </c>
      <c r="F31" s="50"/>
      <c r="G31" s="50">
        <f>H31+I31+J31+K31</f>
        <v>1173664</v>
      </c>
      <c r="H31" s="50"/>
      <c r="I31" s="50"/>
      <c r="J31" s="50">
        <v>1173664</v>
      </c>
      <c r="K31" s="50"/>
    </row>
    <row r="32" spans="1:11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92075418.385001004</v>
      </c>
      <c r="F32" s="333"/>
      <c r="G32" s="332">
        <f>J32+K32+H32+I32</f>
        <v>92075418.385001004</v>
      </c>
      <c r="H32" s="332">
        <f>H33+H52+H58</f>
        <v>0</v>
      </c>
      <c r="I32" s="332">
        <f>I33+I52+I58</f>
        <v>0</v>
      </c>
      <c r="J32" s="332">
        <f>J33+J52+J58</f>
        <v>38162237.418000005</v>
      </c>
      <c r="K32" s="332">
        <f>K33+K52+K58</f>
        <v>53913180.967000991</v>
      </c>
    </row>
    <row r="33" spans="1:11" ht="33.75" customHeight="1" x14ac:dyDescent="0.25">
      <c r="A33" s="317" t="s">
        <v>57</v>
      </c>
      <c r="B33" s="409" t="s">
        <v>146</v>
      </c>
      <c r="C33" s="409"/>
      <c r="D33" s="318" t="s">
        <v>17</v>
      </c>
      <c r="E33" s="277">
        <f>G33</f>
        <v>88297756.263000995</v>
      </c>
      <c r="F33" s="277"/>
      <c r="G33" s="277">
        <f>SUM(H33:K33)</f>
        <v>88297756.263000995</v>
      </c>
      <c r="H33" s="277">
        <f>H34+H49</f>
        <v>0</v>
      </c>
      <c r="I33" s="277">
        <f>I34+I49</f>
        <v>0</v>
      </c>
      <c r="J33" s="277">
        <f>J34+J49</f>
        <v>34765220.228000008</v>
      </c>
      <c r="K33" s="277">
        <f>K34+K49</f>
        <v>53532536.035000995</v>
      </c>
    </row>
    <row r="34" spans="1:11" ht="48" customHeight="1" x14ac:dyDescent="0.25">
      <c r="A34" s="317" t="s">
        <v>59</v>
      </c>
      <c r="B34" s="409" t="s">
        <v>60</v>
      </c>
      <c r="C34" s="409"/>
      <c r="D34" s="276" t="s">
        <v>17</v>
      </c>
      <c r="E34" s="277">
        <f>G34</f>
        <v>77164160.240999997</v>
      </c>
      <c r="F34" s="277"/>
      <c r="G34" s="277">
        <f>SUM(H34:K34)</f>
        <v>77164160.240999997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23855411.860000007</v>
      </c>
      <c r="K34" s="277">
        <f>SUM(K35:K48)</f>
        <v>53308748.380999997</v>
      </c>
    </row>
    <row r="35" spans="1:11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2119454.7060000002</v>
      </c>
      <c r="F35" s="277"/>
      <c r="G35" s="277">
        <f>SUM(H35:K35)</f>
        <v>2119454.7060000002</v>
      </c>
      <c r="H35" s="277"/>
      <c r="I35" s="277"/>
      <c r="J35" s="277">
        <v>1560815.682</v>
      </c>
      <c r="K35" s="277">
        <v>558639.02399999998</v>
      </c>
    </row>
    <row r="36" spans="1:11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11738490.6</v>
      </c>
      <c r="F36" s="277"/>
      <c r="G36" s="277">
        <f>SUM(H36:K36)</f>
        <v>11738490.6</v>
      </c>
      <c r="H36" s="277"/>
      <c r="I36" s="277"/>
      <c r="J36" s="277">
        <v>4934802.9689999996</v>
      </c>
      <c r="K36" s="277">
        <v>6803687.6310000001</v>
      </c>
    </row>
    <row r="37" spans="1:11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4722448.301</v>
      </c>
      <c r="F37" s="277"/>
      <c r="G37" s="277">
        <f t="shared" ref="G37:G49" si="3">SUM(H37:K37)</f>
        <v>4722448.301</v>
      </c>
      <c r="H37" s="277"/>
      <c r="I37" s="277"/>
      <c r="J37" s="277">
        <v>1703271.85</v>
      </c>
      <c r="K37" s="277">
        <v>3019176.4509999999</v>
      </c>
    </row>
    <row r="38" spans="1:11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9407823.6469999999</v>
      </c>
      <c r="F38" s="277"/>
      <c r="G38" s="277">
        <f>SUM(H38:K38)</f>
        <v>9407823.6469999999</v>
      </c>
      <c r="H38" s="277"/>
      <c r="I38" s="277"/>
      <c r="J38" s="277">
        <v>1141133.889</v>
      </c>
      <c r="K38" s="277">
        <v>8266689.7580000004</v>
      </c>
    </row>
    <row r="39" spans="1:11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17930954.078000002</v>
      </c>
      <c r="F39" s="277"/>
      <c r="G39" s="277">
        <f t="shared" si="3"/>
        <v>17930954.078000002</v>
      </c>
      <c r="H39" s="277"/>
      <c r="I39" s="277"/>
      <c r="J39" s="277">
        <v>3187620.7229999998</v>
      </c>
      <c r="K39" s="277">
        <v>14743333.355</v>
      </c>
    </row>
    <row r="40" spans="1:11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5304140.8220000006</v>
      </c>
      <c r="F40" s="277"/>
      <c r="G40" s="277">
        <f t="shared" si="3"/>
        <v>5304140.8220000006</v>
      </c>
      <c r="H40" s="278"/>
      <c r="I40" s="278"/>
      <c r="J40" s="278">
        <v>2155149.3250000002</v>
      </c>
      <c r="K40" s="278">
        <v>3148991.497</v>
      </c>
    </row>
    <row r="41" spans="1:11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539928.52</v>
      </c>
      <c r="F41" s="277"/>
      <c r="G41" s="277">
        <f t="shared" si="3"/>
        <v>539928.52</v>
      </c>
      <c r="H41" s="278"/>
      <c r="I41" s="278"/>
      <c r="J41" s="278">
        <v>217894.8</v>
      </c>
      <c r="K41" s="278">
        <v>322033.71999999997</v>
      </c>
    </row>
    <row r="42" spans="1:11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5722432.267</v>
      </c>
      <c r="F42" s="277"/>
      <c r="G42" s="277">
        <f t="shared" si="3"/>
        <v>5722432.267</v>
      </c>
      <c r="H42" s="278"/>
      <c r="I42" s="278"/>
      <c r="J42" s="278">
        <v>1657359.368</v>
      </c>
      <c r="K42" s="278">
        <v>4065072.8990000002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2806540.9780000001</v>
      </c>
      <c r="F43" s="277"/>
      <c r="G43" s="277">
        <f t="shared" si="3"/>
        <v>2806540.9780000001</v>
      </c>
      <c r="H43" s="278"/>
      <c r="I43" s="278"/>
      <c r="J43" s="278">
        <v>948160.27599999984</v>
      </c>
      <c r="K43" s="278">
        <v>1858380.702</v>
      </c>
    </row>
    <row r="44" spans="1:11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12047011.43</v>
      </c>
      <c r="F44" s="277"/>
      <c r="G44" s="277">
        <f>SUM(H44:K44)</f>
        <v>12047011.43</v>
      </c>
      <c r="H44" s="278"/>
      <c r="I44" s="278"/>
      <c r="J44" s="278">
        <v>3639894.216</v>
      </c>
      <c r="K44" s="278">
        <v>8407117.2139999997</v>
      </c>
    </row>
    <row r="45" spans="1:11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</row>
    <row r="46" spans="1:11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40990.800000000003</v>
      </c>
      <c r="F46" s="277"/>
      <c r="G46" s="277">
        <f>SUM(H46:K46)</f>
        <v>40990.800000000003</v>
      </c>
      <c r="H46" s="278"/>
      <c r="I46" s="278"/>
      <c r="J46" s="277">
        <v>40990.800000000003</v>
      </c>
      <c r="K46" s="277"/>
    </row>
    <row r="47" spans="1:11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4757359.5580000002</v>
      </c>
      <c r="F47" s="277"/>
      <c r="G47" s="277">
        <f>SUM(H47:K47)</f>
        <v>4757359.5580000002</v>
      </c>
      <c r="H47" s="278"/>
      <c r="I47" s="278"/>
      <c r="J47" s="278">
        <v>2654172.4279999998</v>
      </c>
      <c r="K47" s="278">
        <v>2103187.13</v>
      </c>
    </row>
    <row r="48" spans="1:11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26584.534</v>
      </c>
      <c r="F48" s="277"/>
      <c r="G48" s="277">
        <f>SUM(H48:K48)</f>
        <v>26584.534</v>
      </c>
      <c r="H48" s="278"/>
      <c r="I48" s="278"/>
      <c r="J48" s="278">
        <v>14145.534</v>
      </c>
      <c r="K48" s="278">
        <v>12439</v>
      </c>
    </row>
    <row r="49" spans="1:11" ht="31.5" customHeight="1" x14ac:dyDescent="0.25">
      <c r="A49" s="317" t="s">
        <v>92</v>
      </c>
      <c r="B49" s="407" t="s">
        <v>93</v>
      </c>
      <c r="C49" s="408"/>
      <c r="D49" s="276" t="s">
        <v>17</v>
      </c>
      <c r="E49" s="277">
        <f>G49</f>
        <v>11133596.022000998</v>
      </c>
      <c r="F49" s="277"/>
      <c r="G49" s="277">
        <f t="shared" si="3"/>
        <v>11133596.022000998</v>
      </c>
      <c r="H49" s="277"/>
      <c r="I49" s="277"/>
      <c r="J49" s="277">
        <v>10909808.367999999</v>
      </c>
      <c r="K49" s="277">
        <v>223787.65400099999</v>
      </c>
    </row>
    <row r="50" spans="1:11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</row>
    <row r="51" spans="1:11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</row>
    <row r="52" spans="1:11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2884547.4470000002</v>
      </c>
      <c r="F52" s="338"/>
      <c r="G52" s="339">
        <f>H52+I52+J52+K52</f>
        <v>2884547.4470000002</v>
      </c>
      <c r="H52" s="339">
        <v>0</v>
      </c>
      <c r="I52" s="339">
        <v>0</v>
      </c>
      <c r="J52" s="339">
        <f>J55+J56+J53+J54</f>
        <v>2884547.4470000002</v>
      </c>
      <c r="K52" s="49">
        <f>K55</f>
        <v>0</v>
      </c>
    </row>
    <row r="53" spans="1:11" ht="28.5" customHeight="1" x14ac:dyDescent="0.25">
      <c r="A53" s="275" t="s">
        <v>100</v>
      </c>
      <c r="B53" s="398" t="s">
        <v>174</v>
      </c>
      <c r="C53" s="399"/>
      <c r="D53" s="276" t="s">
        <v>17</v>
      </c>
      <c r="E53" s="338">
        <f>G53</f>
        <v>390853</v>
      </c>
      <c r="F53" s="338"/>
      <c r="G53" s="339">
        <f>H53+I53+J53+K53</f>
        <v>390853</v>
      </c>
      <c r="H53" s="49">
        <v>0</v>
      </c>
      <c r="I53" s="49">
        <v>0</v>
      </c>
      <c r="J53" s="339">
        <v>390853</v>
      </c>
      <c r="K53" s="49"/>
    </row>
    <row r="54" spans="1:11" ht="28.5" customHeight="1" x14ac:dyDescent="0.25">
      <c r="A54" s="275" t="s">
        <v>102</v>
      </c>
      <c r="B54" s="398" t="s">
        <v>178</v>
      </c>
      <c r="C54" s="399"/>
      <c r="D54" s="276" t="s">
        <v>17</v>
      </c>
      <c r="E54" s="338">
        <f>G54</f>
        <v>154013.94699999999</v>
      </c>
      <c r="F54" s="338"/>
      <c r="G54" s="339">
        <f>H54+I54+J54+K54</f>
        <v>154013.94699999999</v>
      </c>
      <c r="H54" s="49">
        <v>0</v>
      </c>
      <c r="I54" s="49">
        <v>0</v>
      </c>
      <c r="J54" s="339">
        <v>154013.94699999999</v>
      </c>
      <c r="K54" s="49"/>
    </row>
    <row r="55" spans="1:11" ht="28.5" customHeight="1" x14ac:dyDescent="0.25">
      <c r="A55" s="275" t="s">
        <v>104</v>
      </c>
      <c r="B55" s="398" t="s">
        <v>101</v>
      </c>
      <c r="C55" s="399"/>
      <c r="D55" s="276" t="s">
        <v>17</v>
      </c>
      <c r="E55" s="338">
        <f>G55</f>
        <v>28714.500000000004</v>
      </c>
      <c r="F55" s="338">
        <f>+++C69</f>
        <v>0</v>
      </c>
      <c r="G55" s="339">
        <f>H55+I55+J55+K55</f>
        <v>28714.500000000004</v>
      </c>
      <c r="H55" s="49">
        <v>0</v>
      </c>
      <c r="I55" s="49">
        <v>0</v>
      </c>
      <c r="J55" s="339">
        <v>28714.500000000004</v>
      </c>
      <c r="K55" s="49"/>
    </row>
    <row r="56" spans="1:11" ht="28.5" customHeight="1" x14ac:dyDescent="0.25">
      <c r="A56" s="275" t="s">
        <v>150</v>
      </c>
      <c r="B56" s="398" t="s">
        <v>103</v>
      </c>
      <c r="C56" s="399"/>
      <c r="D56" s="276" t="s">
        <v>17</v>
      </c>
      <c r="E56" s="50">
        <f>G56</f>
        <v>2310966</v>
      </c>
      <c r="F56" s="50"/>
      <c r="G56" s="51">
        <f>H56+I56+J56+K56</f>
        <v>2310966</v>
      </c>
      <c r="H56" s="51">
        <v>0</v>
      </c>
      <c r="I56" s="51">
        <v>0</v>
      </c>
      <c r="J56" s="51">
        <v>2310966</v>
      </c>
      <c r="K56" s="51">
        <v>0</v>
      </c>
    </row>
    <row r="57" spans="1:11" ht="35.25" customHeight="1" x14ac:dyDescent="0.25">
      <c r="A57" s="317" t="s">
        <v>106</v>
      </c>
      <c r="B57" s="407" t="s">
        <v>175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07" t="s">
        <v>147</v>
      </c>
      <c r="C58" s="408"/>
      <c r="D58" s="276" t="s">
        <v>17</v>
      </c>
      <c r="E58" s="277">
        <f>G58</f>
        <v>893114.67500000005</v>
      </c>
      <c r="F58" s="277"/>
      <c r="G58" s="278">
        <f>J58+K58</f>
        <v>893114.67500000005</v>
      </c>
      <c r="H58" s="278">
        <v>0</v>
      </c>
      <c r="I58" s="278">
        <v>0</v>
      </c>
      <c r="J58" s="278">
        <v>512469.74300000002</v>
      </c>
      <c r="K58" s="278">
        <v>380644.93199999997</v>
      </c>
    </row>
    <row r="59" spans="1:11" ht="49.5" customHeight="1" x14ac:dyDescent="0.25">
      <c r="A59" s="317" t="s">
        <v>110</v>
      </c>
      <c r="B59" s="402" t="s">
        <v>111</v>
      </c>
      <c r="C59" s="40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5386173</v>
      </c>
      <c r="F60" s="315"/>
      <c r="G60" s="320">
        <f>ROUND(G12-G32,0)</f>
        <v>5386173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5.5264570840014304</v>
      </c>
      <c r="F61" s="322"/>
      <c r="G61" s="321">
        <f>G60/G12*100</f>
        <v>5.5264570840014304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G62</f>
        <v>5386173</v>
      </c>
      <c r="F62" s="324"/>
      <c r="G62" s="323">
        <f>G60</f>
        <v>5386173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5.5264570840014304</v>
      </c>
      <c r="F63" s="325"/>
      <c r="G63" s="321">
        <f>G62/G12*100</f>
        <v>5.5264570840014304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88297756.26300101</v>
      </c>
      <c r="F64" s="315"/>
      <c r="G64" s="320">
        <f>G32-G52-G58</f>
        <v>88297756.26300101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893114.67500000005</v>
      </c>
      <c r="F65" s="315"/>
      <c r="G65" s="320">
        <f>G58</f>
        <v>893114.67500000005</v>
      </c>
      <c r="H65" s="320"/>
      <c r="I65" s="320"/>
      <c r="J65" s="320"/>
      <c r="K65" s="315"/>
    </row>
    <row r="66" spans="1:11" ht="17.25" customHeight="1" x14ac:dyDescent="0.25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</row>
    <row r="67" spans="1:11" ht="17.25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17.25" customHeight="1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</row>
    <row r="70" spans="1:11" ht="20.2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44.25" customHeight="1" x14ac:dyDescent="0.3">
      <c r="A71" s="76" t="s">
        <v>132</v>
      </c>
      <c r="B71" s="76"/>
      <c r="C71" s="76"/>
      <c r="D71" s="397" t="s">
        <v>133</v>
      </c>
      <c r="E71" s="397"/>
      <c r="F71" s="75"/>
      <c r="G71" s="75"/>
      <c r="H71" s="75"/>
      <c r="I71" s="1" t="s">
        <v>133</v>
      </c>
      <c r="K71" s="75" t="s">
        <v>144</v>
      </c>
    </row>
    <row r="72" spans="1:11" ht="20.25" x14ac:dyDescent="0.3">
      <c r="A72" s="397" t="s">
        <v>135</v>
      </c>
      <c r="B72" s="397"/>
      <c r="C72" s="75"/>
      <c r="D72" s="397" t="s">
        <v>136</v>
      </c>
      <c r="E72" s="397"/>
      <c r="F72" s="75"/>
      <c r="G72" s="75"/>
      <c r="H72" s="75"/>
      <c r="I72" s="397" t="s">
        <v>135</v>
      </c>
      <c r="J72" s="397"/>
      <c r="K72" s="76"/>
    </row>
    <row r="73" spans="1:11" ht="20.25" x14ac:dyDescent="0.3">
      <c r="A73" s="76"/>
      <c r="B73" s="76"/>
      <c r="C73" s="76"/>
      <c r="D73" s="75"/>
      <c r="E73" s="75"/>
      <c r="F73" s="75"/>
      <c r="G73" s="75"/>
      <c r="H73" s="75"/>
      <c r="I73" s="75"/>
      <c r="J73" s="75"/>
      <c r="K73" s="75"/>
    </row>
    <row r="74" spans="1:11" ht="20.25" x14ac:dyDescent="0.3">
      <c r="A74" s="397"/>
      <c r="B74" s="397"/>
      <c r="C74" s="75"/>
      <c r="D74" s="397"/>
      <c r="E74" s="397"/>
      <c r="F74" s="75"/>
      <c r="G74" s="75"/>
      <c r="H74" s="75"/>
      <c r="I74" s="397"/>
      <c r="J74" s="397"/>
      <c r="K74" s="75"/>
    </row>
    <row r="75" spans="1:11" x14ac:dyDescent="0.25">
      <c r="A75" s="77"/>
      <c r="B75" s="77"/>
      <c r="C75" s="70"/>
      <c r="D75" s="70"/>
      <c r="E75" s="70"/>
      <c r="F75" s="70"/>
      <c r="G75" s="70"/>
      <c r="H75" s="70"/>
      <c r="I75" s="70"/>
      <c r="J75" s="70"/>
      <c r="K75" s="70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8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0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/>
      <c r="F121"/>
      <c r="G121"/>
      <c r="H121"/>
      <c r="I121" s="70"/>
      <c r="J121"/>
      <c r="K121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/>
      <c r="E123"/>
      <c r="F123"/>
      <c r="G123"/>
      <c r="H123"/>
      <c r="I123" s="70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9:A10"/>
    <mergeCell ref="B9:C10"/>
    <mergeCell ref="D9:D10"/>
    <mergeCell ref="E9:K9"/>
    <mergeCell ref="H2:J2"/>
    <mergeCell ref="A4:K4"/>
    <mergeCell ref="A5:K5"/>
    <mergeCell ref="A6:K6"/>
    <mergeCell ref="A7:K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B61"/>
    <mergeCell ref="B62:B63"/>
    <mergeCell ref="B64:C64"/>
    <mergeCell ref="B65:C65"/>
    <mergeCell ref="A74:B74"/>
    <mergeCell ref="D74:E74"/>
    <mergeCell ref="I74:J74"/>
    <mergeCell ref="D68:E68"/>
    <mergeCell ref="I68:J68"/>
    <mergeCell ref="I69:J69"/>
    <mergeCell ref="D70:E70"/>
    <mergeCell ref="D71:E71"/>
    <mergeCell ref="A72:B72"/>
    <mergeCell ref="D72:E72"/>
    <mergeCell ref="I72:J72"/>
    <mergeCell ref="A68:B68"/>
  </mergeCells>
  <conditionalFormatting sqref="E64:K64 E32:K32 H62:K63 E57:K59">
    <cfRule type="cellIs" dxfId="121" priority="131" stopIfTrue="1" operator="between">
      <formula>0</formula>
      <formula>0.5</formula>
    </cfRule>
    <cfRule type="cellIs" dxfId="120" priority="132" stopIfTrue="1" operator="between">
      <formula>0</formula>
      <formula>99999999999999</formula>
    </cfRule>
    <cfRule type="cellIs" dxfId="119" priority="133" stopIfTrue="1" operator="lessThan">
      <formula>0</formula>
    </cfRule>
  </conditionalFormatting>
  <conditionalFormatting sqref="F61 H60:K61">
    <cfRule type="cellIs" dxfId="118" priority="128" stopIfTrue="1" operator="between">
      <formula>0</formula>
      <formula>0.5</formula>
    </cfRule>
    <cfRule type="cellIs" dxfId="117" priority="129" stopIfTrue="1" operator="between">
      <formula>0</formula>
      <formula>99999999999999</formula>
    </cfRule>
    <cfRule type="cellIs" dxfId="116" priority="130" stopIfTrue="1" operator="lessThan">
      <formula>0</formula>
    </cfRule>
  </conditionalFormatting>
  <conditionalFormatting sqref="F62:F63">
    <cfRule type="cellIs" dxfId="115" priority="125" stopIfTrue="1" operator="between">
      <formula>0</formula>
      <formula>0.5</formula>
    </cfRule>
    <cfRule type="cellIs" dxfId="114" priority="126" stopIfTrue="1" operator="between">
      <formula>0</formula>
      <formula>99999999999999</formula>
    </cfRule>
    <cfRule type="cellIs" dxfId="113" priority="127" stopIfTrue="1" operator="lessThan">
      <formula>0</formula>
    </cfRule>
  </conditionalFormatting>
  <conditionalFormatting sqref="E33:K46 E48:K51">
    <cfRule type="cellIs" dxfId="112" priority="119" stopIfTrue="1" operator="between">
      <formula>0</formula>
      <formula>0.5</formula>
    </cfRule>
    <cfRule type="cellIs" dxfId="111" priority="120" stopIfTrue="1" operator="between">
      <formula>0</formula>
      <formula>99999999999999</formula>
    </cfRule>
    <cfRule type="cellIs" dxfId="110" priority="121" stopIfTrue="1" operator="lessThan">
      <formula>0</formula>
    </cfRule>
  </conditionalFormatting>
  <conditionalFormatting sqref="E48:K51 E33:K46">
    <cfRule type="cellIs" dxfId="109" priority="116" stopIfTrue="1" operator="between">
      <formula>0</formula>
      <formula>0.5</formula>
    </cfRule>
    <cfRule type="cellIs" dxfId="108" priority="117" stopIfTrue="1" operator="between">
      <formula>0</formula>
      <formula>99999999999999</formula>
    </cfRule>
    <cfRule type="cellIs" dxfId="107" priority="118" stopIfTrue="1" operator="lessThan">
      <formula>0</formula>
    </cfRule>
  </conditionalFormatting>
  <conditionalFormatting sqref="E48:K51 E33:K46">
    <cfRule type="cellIs" dxfId="106" priority="113" stopIfTrue="1" operator="between">
      <formula>0</formula>
      <formula>0.5</formula>
    </cfRule>
    <cfRule type="cellIs" dxfId="105" priority="114" stopIfTrue="1" operator="between">
      <formula>0</formula>
      <formula>99999999999999</formula>
    </cfRule>
    <cfRule type="cellIs" dxfId="104" priority="115" stopIfTrue="1" operator="lessThan">
      <formula>0</formula>
    </cfRule>
  </conditionalFormatting>
  <conditionalFormatting sqref="J43 J45:J46 J48">
    <cfRule type="cellIs" dxfId="103" priority="110" stopIfTrue="1" operator="between">
      <formula>0</formula>
      <formula>0.5</formula>
    </cfRule>
    <cfRule type="cellIs" dxfId="102" priority="111" stopIfTrue="1" operator="between">
      <formula>0</formula>
      <formula>99999999999999</formula>
    </cfRule>
    <cfRule type="cellIs" dxfId="101" priority="112" stopIfTrue="1" operator="lessThan">
      <formula>0</formula>
    </cfRule>
  </conditionalFormatting>
  <conditionalFormatting sqref="J43 J45:J46 J48">
    <cfRule type="cellIs" dxfId="100" priority="107" stopIfTrue="1" operator="between">
      <formula>0</formula>
      <formula>0.5</formula>
    </cfRule>
    <cfRule type="cellIs" dxfId="99" priority="108" stopIfTrue="1" operator="between">
      <formula>0</formula>
      <formula>99999999999999</formula>
    </cfRule>
    <cfRule type="cellIs" dxfId="98" priority="109" stopIfTrue="1" operator="lessThan">
      <formula>0</formula>
    </cfRule>
  </conditionalFormatting>
  <conditionalFormatting sqref="J43 J45:J46 J48">
    <cfRule type="cellIs" dxfId="97" priority="104" stopIfTrue="1" operator="between">
      <formula>0</formula>
      <formula>0.5</formula>
    </cfRule>
    <cfRule type="cellIs" dxfId="96" priority="105" stopIfTrue="1" operator="between">
      <formula>0</formula>
      <formula>99999999999999</formula>
    </cfRule>
    <cfRule type="cellIs" dxfId="95" priority="106" stopIfTrue="1" operator="lessThan">
      <formula>0</formula>
    </cfRule>
  </conditionalFormatting>
  <conditionalFormatting sqref="J49">
    <cfRule type="cellIs" dxfId="94" priority="101" stopIfTrue="1" operator="between">
      <formula>0</formula>
      <formula>0.5</formula>
    </cfRule>
    <cfRule type="cellIs" dxfId="93" priority="102" stopIfTrue="1" operator="between">
      <formula>0</formula>
      <formula>99999999999999</formula>
    </cfRule>
    <cfRule type="cellIs" dxfId="92" priority="103" stopIfTrue="1" operator="lessThan">
      <formula>0</formula>
    </cfRule>
  </conditionalFormatting>
  <conditionalFormatting sqref="K44">
    <cfRule type="cellIs" dxfId="91" priority="98" stopIfTrue="1" operator="between">
      <formula>0</formula>
      <formula>0.5</formula>
    </cfRule>
    <cfRule type="cellIs" dxfId="90" priority="99" stopIfTrue="1" operator="between">
      <formula>0</formula>
      <formula>99999999999999</formula>
    </cfRule>
    <cfRule type="cellIs" dxfId="89" priority="100" stopIfTrue="1" operator="lessThan">
      <formula>0</formula>
    </cfRule>
  </conditionalFormatting>
  <conditionalFormatting sqref="J44">
    <cfRule type="cellIs" dxfId="88" priority="95" stopIfTrue="1" operator="between">
      <formula>0</formula>
      <formula>0.5</formula>
    </cfRule>
    <cfRule type="cellIs" dxfId="87" priority="96" stopIfTrue="1" operator="between">
      <formula>0</formula>
      <formula>99999999999999</formula>
    </cfRule>
    <cfRule type="cellIs" dxfId="86" priority="97" stopIfTrue="1" operator="lessThan">
      <formula>0</formula>
    </cfRule>
  </conditionalFormatting>
  <conditionalFormatting sqref="J44">
    <cfRule type="cellIs" dxfId="85" priority="92" stopIfTrue="1" operator="between">
      <formula>0</formula>
      <formula>0.5</formula>
    </cfRule>
    <cfRule type="cellIs" dxfId="84" priority="93" stopIfTrue="1" operator="between">
      <formula>0</formula>
      <formula>99999999999999</formula>
    </cfRule>
    <cfRule type="cellIs" dxfId="83" priority="94" stopIfTrue="1" operator="lessThan">
      <formula>0</formula>
    </cfRule>
  </conditionalFormatting>
  <conditionalFormatting sqref="J44">
    <cfRule type="cellIs" dxfId="82" priority="89" stopIfTrue="1" operator="between">
      <formula>0</formula>
      <formula>0.5</formula>
    </cfRule>
    <cfRule type="cellIs" dxfId="81" priority="90" stopIfTrue="1" operator="between">
      <formula>0</formula>
      <formula>99999999999999</formula>
    </cfRule>
    <cfRule type="cellIs" dxfId="80" priority="91" stopIfTrue="1" operator="lessThan">
      <formula>0</formula>
    </cfRule>
  </conditionalFormatting>
  <conditionalFormatting sqref="J39:K39">
    <cfRule type="cellIs" dxfId="79" priority="86" stopIfTrue="1" operator="between">
      <formula>0</formula>
      <formula>0.5</formula>
    </cfRule>
    <cfRule type="cellIs" dxfId="78" priority="87" stopIfTrue="1" operator="between">
      <formula>0</formula>
      <formula>99999999999999</formula>
    </cfRule>
    <cfRule type="cellIs" dxfId="77" priority="88" stopIfTrue="1" operator="lessThan">
      <formula>0</formula>
    </cfRule>
  </conditionalFormatting>
  <conditionalFormatting sqref="J39:K39">
    <cfRule type="cellIs" dxfId="76" priority="83" stopIfTrue="1" operator="between">
      <formula>0</formula>
      <formula>0.5</formula>
    </cfRule>
    <cfRule type="cellIs" dxfId="75" priority="84" stopIfTrue="1" operator="between">
      <formula>0</formula>
      <formula>99999999999999</formula>
    </cfRule>
    <cfRule type="cellIs" dxfId="74" priority="85" stopIfTrue="1" operator="lessThan">
      <formula>0</formula>
    </cfRule>
  </conditionalFormatting>
  <conditionalFormatting sqref="J39:K39">
    <cfRule type="cellIs" dxfId="73" priority="80" stopIfTrue="1" operator="between">
      <formula>0</formula>
      <formula>0.5</formula>
    </cfRule>
    <cfRule type="cellIs" dxfId="72" priority="81" stopIfTrue="1" operator="between">
      <formula>0</formula>
      <formula>99999999999999</formula>
    </cfRule>
    <cfRule type="cellIs" dxfId="71" priority="82" stopIfTrue="1" operator="lessThan">
      <formula>0</formula>
    </cfRule>
  </conditionalFormatting>
  <conditionalFormatting sqref="G39">
    <cfRule type="cellIs" dxfId="70" priority="77" stopIfTrue="1" operator="between">
      <formula>0</formula>
      <formula>0.5</formula>
    </cfRule>
    <cfRule type="cellIs" dxfId="69" priority="78" stopIfTrue="1" operator="between">
      <formula>0</formula>
      <formula>99999999999999</formula>
    </cfRule>
    <cfRule type="cellIs" dxfId="68" priority="79" stopIfTrue="1" operator="lessThan">
      <formula>0</formula>
    </cfRule>
  </conditionalFormatting>
  <conditionalFormatting sqref="E33:K34">
    <cfRule type="cellIs" dxfId="67" priority="74" stopIfTrue="1" operator="between">
      <formula>0</formula>
      <formula>0.5</formula>
    </cfRule>
    <cfRule type="cellIs" dxfId="66" priority="75" stopIfTrue="1" operator="between">
      <formula>0</formula>
      <formula>99999999999999</formula>
    </cfRule>
    <cfRule type="cellIs" dxfId="65" priority="76" stopIfTrue="1" operator="lessThan">
      <formula>0</formula>
    </cfRule>
  </conditionalFormatting>
  <conditionalFormatting sqref="F12:K12 E13:K14 E26:K31 E17:K20 E15:I15 K15 E16:G16 I16:K16">
    <cfRule type="cellIs" dxfId="64" priority="71" stopIfTrue="1" operator="between">
      <formula>0</formula>
      <formula>0.5</formula>
    </cfRule>
    <cfRule type="cellIs" dxfId="63" priority="72" stopIfTrue="1" operator="between">
      <formula>0</formula>
      <formula>99999999999999</formula>
    </cfRule>
    <cfRule type="cellIs" dxfId="62" priority="73" stopIfTrue="1" operator="lessThan">
      <formula>0</formula>
    </cfRule>
  </conditionalFormatting>
  <conditionalFormatting sqref="E21:K22 K23 I24:K24">
    <cfRule type="cellIs" dxfId="61" priority="68" stopIfTrue="1" operator="between">
      <formula>0</formula>
      <formula>0.5</formula>
    </cfRule>
    <cfRule type="cellIs" dxfId="60" priority="69" stopIfTrue="1" operator="between">
      <formula>0</formula>
      <formula>99999999999999</formula>
    </cfRule>
    <cfRule type="cellIs" dxfId="59" priority="70" stopIfTrue="1" operator="lessThan">
      <formula>0</formula>
    </cfRule>
  </conditionalFormatting>
  <conditionalFormatting sqref="E23:J23">
    <cfRule type="cellIs" dxfId="58" priority="65" stopIfTrue="1" operator="between">
      <formula>0</formula>
      <formula>0.5</formula>
    </cfRule>
    <cfRule type="cellIs" dxfId="57" priority="66" stopIfTrue="1" operator="between">
      <formula>0</formula>
      <formula>99999999999999</formula>
    </cfRule>
    <cfRule type="cellIs" dxfId="56" priority="67" stopIfTrue="1" operator="lessThan">
      <formula>0</formula>
    </cfRule>
  </conditionalFormatting>
  <conditionalFormatting sqref="H24">
    <cfRule type="cellIs" dxfId="55" priority="62" stopIfTrue="1" operator="between">
      <formula>0</formula>
      <formula>0.5</formula>
    </cfRule>
    <cfRule type="cellIs" dxfId="54" priority="63" stopIfTrue="1" operator="between">
      <formula>0</formula>
      <formula>99999999999999</formula>
    </cfRule>
    <cfRule type="cellIs" dxfId="53" priority="64" stopIfTrue="1" operator="lessThan">
      <formula>0</formula>
    </cfRule>
  </conditionalFormatting>
  <conditionalFormatting sqref="E24:G24">
    <cfRule type="cellIs" dxfId="52" priority="59" stopIfTrue="1" operator="between">
      <formula>0</formula>
      <formula>0.5</formula>
    </cfRule>
    <cfRule type="cellIs" dxfId="51" priority="60" stopIfTrue="1" operator="between">
      <formula>0</formula>
      <formula>99999999999999</formula>
    </cfRule>
    <cfRule type="cellIs" dxfId="50" priority="61" stopIfTrue="1" operator="lessThan">
      <formula>0</formula>
    </cfRule>
  </conditionalFormatting>
  <conditionalFormatting sqref="I25:K25">
    <cfRule type="cellIs" dxfId="49" priority="56" stopIfTrue="1" operator="between">
      <formula>0</formula>
      <formula>0.5</formula>
    </cfRule>
    <cfRule type="cellIs" dxfId="48" priority="57" stopIfTrue="1" operator="between">
      <formula>0</formula>
      <formula>99999999999999</formula>
    </cfRule>
    <cfRule type="cellIs" dxfId="47" priority="58" stopIfTrue="1" operator="lessThan">
      <formula>0</formula>
    </cfRule>
  </conditionalFormatting>
  <conditionalFormatting sqref="H25">
    <cfRule type="cellIs" dxfId="46" priority="53" stopIfTrue="1" operator="between">
      <formula>0</formula>
      <formula>0.5</formula>
    </cfRule>
    <cfRule type="cellIs" dxfId="45" priority="54" stopIfTrue="1" operator="between">
      <formula>0</formula>
      <formula>99999999999999</formula>
    </cfRule>
    <cfRule type="cellIs" dxfId="44" priority="55" stopIfTrue="1" operator="lessThan">
      <formula>0</formula>
    </cfRule>
  </conditionalFormatting>
  <conditionalFormatting sqref="E25:G25">
    <cfRule type="cellIs" dxfId="43" priority="50" stopIfTrue="1" operator="between">
      <formula>0</formula>
      <formula>0.5</formula>
    </cfRule>
    <cfRule type="cellIs" dxfId="42" priority="51" stopIfTrue="1" operator="between">
      <formula>0</formula>
      <formula>99999999999999</formula>
    </cfRule>
    <cfRule type="cellIs" dxfId="41" priority="52" stopIfTrue="1" operator="lessThan">
      <formula>0</formula>
    </cfRule>
  </conditionalFormatting>
  <conditionalFormatting sqref="J15">
    <cfRule type="cellIs" dxfId="40" priority="47" stopIfTrue="1" operator="between">
      <formula>0</formula>
      <formula>0.5</formula>
    </cfRule>
    <cfRule type="cellIs" dxfId="39" priority="48" stopIfTrue="1" operator="between">
      <formula>0</formula>
      <formula>99999999999999</formula>
    </cfRule>
    <cfRule type="cellIs" dxfId="38" priority="49" stopIfTrue="1" operator="lessThan">
      <formula>0</formula>
    </cfRule>
  </conditionalFormatting>
  <conditionalFormatting sqref="H16">
    <cfRule type="cellIs" dxfId="37" priority="44" stopIfTrue="1" operator="between">
      <formula>0</formula>
      <formula>0.5</formula>
    </cfRule>
    <cfRule type="cellIs" dxfId="36" priority="45" stopIfTrue="1" operator="between">
      <formula>0</formula>
      <formula>99999999999999</formula>
    </cfRule>
    <cfRule type="cellIs" dxfId="35" priority="46" stopIfTrue="1" operator="lessThan">
      <formula>0</formula>
    </cfRule>
  </conditionalFormatting>
  <conditionalFormatting sqref="H16">
    <cfRule type="expression" dxfId="34" priority="43">
      <formula>"округл($H$15;0)-$H$15&lt;&gt;0"</formula>
    </cfRule>
  </conditionalFormatting>
  <conditionalFormatting sqref="F12:K12">
    <cfRule type="expression" dxfId="33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5:K56">
    <cfRule type="cellIs" dxfId="32" priority="40" stopIfTrue="1" operator="between">
      <formula>0</formula>
      <formula>0.5</formula>
    </cfRule>
    <cfRule type="cellIs" dxfId="31" priority="41" stopIfTrue="1" operator="between">
      <formula>0</formula>
      <formula>99999999999999</formula>
    </cfRule>
    <cfRule type="cellIs" dxfId="30" priority="42" stopIfTrue="1" operator="lessThan">
      <formula>0</formula>
    </cfRule>
  </conditionalFormatting>
  <conditionalFormatting sqref="E52:K52">
    <cfRule type="cellIs" dxfId="29" priority="37" stopIfTrue="1" operator="between">
      <formula>0</formula>
      <formula>0.5</formula>
    </cfRule>
    <cfRule type="cellIs" dxfId="28" priority="38" stopIfTrue="1" operator="between">
      <formula>0</formula>
      <formula>99999999999999</formula>
    </cfRule>
    <cfRule type="cellIs" dxfId="27" priority="39" stopIfTrue="1" operator="lessThan">
      <formula>0</formula>
    </cfRule>
  </conditionalFormatting>
  <conditionalFormatting sqref="E65:K65">
    <cfRule type="cellIs" dxfId="26" priority="34" stopIfTrue="1" operator="between">
      <formula>0</formula>
      <formula>0.5</formula>
    </cfRule>
    <cfRule type="cellIs" dxfId="25" priority="35" stopIfTrue="1" operator="between">
      <formula>0</formula>
      <formula>99999999999999</formula>
    </cfRule>
    <cfRule type="cellIs" dxfId="24" priority="36" stopIfTrue="1" operator="lessThan">
      <formula>0</formula>
    </cfRule>
  </conditionalFormatting>
  <conditionalFormatting sqref="E47:K47">
    <cfRule type="cellIs" dxfId="23" priority="28" stopIfTrue="1" operator="between">
      <formula>0</formula>
      <formula>0.5</formula>
    </cfRule>
    <cfRule type="cellIs" dxfId="22" priority="29" stopIfTrue="1" operator="between">
      <formula>0</formula>
      <formula>99999999999999</formula>
    </cfRule>
    <cfRule type="cellIs" dxfId="21" priority="30" stopIfTrue="1" operator="lessThan">
      <formula>0</formula>
    </cfRule>
  </conditionalFormatting>
  <conditionalFormatting sqref="E47:K47">
    <cfRule type="cellIs" dxfId="20" priority="25" stopIfTrue="1" operator="between">
      <formula>0</formula>
      <formula>0.5</formula>
    </cfRule>
    <cfRule type="cellIs" dxfId="19" priority="26" stopIfTrue="1" operator="between">
      <formula>0</formula>
      <formula>99999999999999</formula>
    </cfRule>
    <cfRule type="cellIs" dxfId="18" priority="27" stopIfTrue="1" operator="lessThan">
      <formula>0</formula>
    </cfRule>
  </conditionalFormatting>
  <conditionalFormatting sqref="E47:K47">
    <cfRule type="cellIs" dxfId="17" priority="22" stopIfTrue="1" operator="between">
      <formula>0</formula>
      <formula>0.5</formula>
    </cfRule>
    <cfRule type="cellIs" dxfId="16" priority="23" stopIfTrue="1" operator="between">
      <formula>0</formula>
      <formula>99999999999999</formula>
    </cfRule>
    <cfRule type="cellIs" dxfId="15" priority="24" stopIfTrue="1" operator="lessThan">
      <formula>0</formula>
    </cfRule>
  </conditionalFormatting>
  <conditionalFormatting sqref="J47">
    <cfRule type="cellIs" dxfId="14" priority="19" stopIfTrue="1" operator="between">
      <formula>0</formula>
      <formula>0.5</formula>
    </cfRule>
    <cfRule type="cellIs" dxfId="13" priority="20" stopIfTrue="1" operator="between">
      <formula>0</formula>
      <formula>99999999999999</formula>
    </cfRule>
    <cfRule type="cellIs" dxfId="12" priority="21" stopIfTrue="1" operator="lessThan">
      <formula>0</formula>
    </cfRule>
  </conditionalFormatting>
  <conditionalFormatting sqref="J47">
    <cfRule type="cellIs" dxfId="11" priority="16" stopIfTrue="1" operator="between">
      <formula>0</formula>
      <formula>0.5</formula>
    </cfRule>
    <cfRule type="cellIs" dxfId="10" priority="17" stopIfTrue="1" operator="between">
      <formula>0</formula>
      <formula>99999999999999</formula>
    </cfRule>
    <cfRule type="cellIs" dxfId="9" priority="18" stopIfTrue="1" operator="lessThan">
      <formula>0</formula>
    </cfRule>
  </conditionalFormatting>
  <conditionalFormatting sqref="J47">
    <cfRule type="cellIs" dxfId="8" priority="13" stopIfTrue="1" operator="between">
      <formula>0</formula>
      <formula>0.5</formula>
    </cfRule>
    <cfRule type="cellIs" dxfId="7" priority="14" stopIfTrue="1" operator="between">
      <formula>0</formula>
      <formula>99999999999999</formula>
    </cfRule>
    <cfRule type="cellIs" dxfId="6" priority="15" stopIfTrue="1" operator="lessThan">
      <formula>0</formula>
    </cfRule>
  </conditionalFormatting>
  <conditionalFormatting sqref="E53:K53">
    <cfRule type="cellIs" dxfId="5" priority="7" stopIfTrue="1" operator="between">
      <formula>0</formula>
      <formula>0.5</formula>
    </cfRule>
    <cfRule type="cellIs" dxfId="4" priority="8" stopIfTrue="1" operator="between">
      <formula>0</formula>
      <formula>99999999999999</formula>
    </cfRule>
    <cfRule type="cellIs" dxfId="3" priority="9" stopIfTrue="1" operator="lessThan">
      <formula>0</formula>
    </cfRule>
  </conditionalFormatting>
  <conditionalFormatting sqref="E54:K54">
    <cfRule type="cellIs" dxfId="2" priority="1" stopIfTrue="1" operator="between">
      <formula>0</formula>
      <formula>0.5</formula>
    </cfRule>
    <cfRule type="cellIs" dxfId="1" priority="2" stopIfTrue="1" operator="between">
      <formula>0</formula>
      <formula>99999999999999</formula>
    </cfRule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D364-E58B-4A04-BB64-AE5E9F4797DB}">
  <sheetPr>
    <tabColor rgb="FF92D050"/>
  </sheetPr>
  <dimension ref="A2:T126"/>
  <sheetViews>
    <sheetView topLeftCell="A52" workbookViewId="0">
      <selection activeCell="F60" sqref="F60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  <col min="12" max="12" width="14" style="1" customWidth="1" outlineLevel="1"/>
    <col min="13" max="14" width="14.7109375" customWidth="1"/>
    <col min="15" max="15" width="11.28515625" customWidth="1"/>
    <col min="16" max="16" width="14.85546875" style="1" customWidth="1"/>
    <col min="17" max="18" width="5.5703125" style="1" customWidth="1"/>
    <col min="19" max="19" width="15.28515625" style="1" customWidth="1"/>
    <col min="20" max="20" width="14.28515625" style="1" customWidth="1"/>
  </cols>
  <sheetData>
    <row r="2" spans="1:20" x14ac:dyDescent="0.25">
      <c r="A2"/>
      <c r="B2"/>
      <c r="C2"/>
      <c r="D2" s="4"/>
      <c r="E2"/>
      <c r="F2"/>
      <c r="G2"/>
      <c r="H2" s="418" t="s">
        <v>0</v>
      </c>
      <c r="I2" s="418"/>
      <c r="J2" s="418"/>
      <c r="M2" s="79"/>
    </row>
    <row r="3" spans="1:20" ht="20.25" customHeight="1" x14ac:dyDescent="0.35">
      <c r="A3"/>
      <c r="B3"/>
      <c r="C3"/>
      <c r="D3"/>
      <c r="E3"/>
      <c r="F3"/>
      <c r="G3"/>
      <c r="H3" s="355" t="s">
        <v>1</v>
      </c>
      <c r="I3" s="355"/>
      <c r="J3" s="355"/>
      <c r="K3" s="5"/>
      <c r="L3" s="5"/>
      <c r="M3" s="80"/>
    </row>
    <row r="4" spans="1:20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81"/>
      <c r="M4" s="82"/>
    </row>
    <row r="5" spans="1:20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81"/>
      <c r="M5" s="82"/>
    </row>
    <row r="6" spans="1:20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7"/>
      <c r="M6" s="6"/>
    </row>
    <row r="7" spans="1:20" ht="15.75" customHeight="1" x14ac:dyDescent="0.25">
      <c r="A7" s="420" t="str">
        <f>'[1]Баланс для проверки'!A7:K7</f>
        <v>за декабрь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7"/>
      <c r="M7" s="83"/>
    </row>
    <row r="8" spans="1:20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3"/>
    </row>
    <row r="9" spans="1:20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  <c r="L9" s="84"/>
      <c r="M9" s="85"/>
    </row>
    <row r="10" spans="1:20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  <c r="L10" s="87"/>
      <c r="M10" s="87"/>
    </row>
    <row r="11" spans="1:20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  <c r="L11"/>
    </row>
    <row r="12" spans="1:20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492273258</v>
      </c>
      <c r="F12" s="91"/>
      <c r="G12" s="91">
        <f>ROUND(G13+G18+G21+G26,0)</f>
        <v>492273258</v>
      </c>
      <c r="H12" s="91">
        <f>H18+H21+H26+H13</f>
        <v>122608587</v>
      </c>
      <c r="I12" s="91"/>
      <c r="J12" s="91">
        <f>J13+J21+J26</f>
        <v>369664671</v>
      </c>
      <c r="K12" s="91"/>
      <c r="L12" s="16"/>
      <c r="M12" s="92"/>
      <c r="P12" s="2">
        <f>E12-'[1]Баланс для проверки'!E12</f>
        <v>394811667</v>
      </c>
      <c r="Q12" s="2">
        <f>H12-'[1]Баланс для проверки'!H12</f>
        <v>97014547</v>
      </c>
      <c r="R12" s="2">
        <f>I12-'[1]Баланс для проверки'!I12</f>
        <v>0</v>
      </c>
      <c r="S12" s="2">
        <f>J12-'[1]Баланс для проверки'!J12</f>
        <v>297797120</v>
      </c>
      <c r="T12" s="2">
        <f>K12-'[1]Баланс для проверки'!K12</f>
        <v>0</v>
      </c>
    </row>
    <row r="13" spans="1:20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293627016</v>
      </c>
      <c r="F13" s="95"/>
      <c r="G13" s="95">
        <f>ROUND(G14+G15+G16+G17,0)</f>
        <v>293627016</v>
      </c>
      <c r="H13" s="95">
        <f>H16</f>
        <v>49278761</v>
      </c>
      <c r="I13" s="95">
        <v>0</v>
      </c>
      <c r="J13" s="95">
        <f>ROUND(J14+J15+J16+J17,0)</f>
        <v>244348255</v>
      </c>
      <c r="K13" s="95"/>
      <c r="L13"/>
      <c r="P13" s="2">
        <f>E13-'[1]Баланс для проверки'!E13</f>
        <v>234669484</v>
      </c>
      <c r="Q13" s="2">
        <f>H13-'[1]Баланс для проверки'!H13</f>
        <v>39186950</v>
      </c>
      <c r="R13" s="2">
        <f>I13-'[1]Баланс для проверки'!I13</f>
        <v>0</v>
      </c>
      <c r="S13" s="2">
        <f>J13-'[1]Баланс для проверки'!J13</f>
        <v>195482534</v>
      </c>
      <c r="T13" s="2">
        <f>K13-'[1]Баланс для проверки'!K13</f>
        <v>0</v>
      </c>
    </row>
    <row r="14" spans="1:20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175251878</v>
      </c>
      <c r="F14" s="50"/>
      <c r="G14" s="50">
        <f>H14+I14+J14+K14</f>
        <v>175251878</v>
      </c>
      <c r="H14" s="357">
        <f>'Январь 2025'!H14+'Февраль 2025'!H14+'Март 2025'!H14+'Апрель 2025'!H14+'Май 2025'!H14+'Июнь 2025'!H14</f>
        <v>0</v>
      </c>
      <c r="I14" s="357">
        <f>'Январь 2025'!I14+'Февраль 2025'!I14+'Март 2025'!I14+'Апрель 2025'!I14+'Май 2025'!I14+'Июнь 2025'!I14</f>
        <v>0</v>
      </c>
      <c r="J14" s="357">
        <f>'Январь 2025'!J14+'Февраль 2025'!J14+'Март 2025'!J14+'Апрель 2025'!J14+'Май 2025'!J14+'Июнь 2025'!J14</f>
        <v>175251878</v>
      </c>
      <c r="K14" s="357">
        <f>'Январь 2025'!K14+'Февраль 2025'!K14+'Март 2025'!K14+'Апрель 2025'!K14+'Май 2025'!K14+'Июнь 2025'!K14</f>
        <v>0</v>
      </c>
      <c r="L14"/>
      <c r="M14" s="3"/>
      <c r="P14" s="2">
        <f>E14-'[1]Баланс для проверки'!E14</f>
        <v>142209907</v>
      </c>
      <c r="Q14" s="2">
        <f>H14-'[1]Баланс для проверки'!H14</f>
        <v>0</v>
      </c>
      <c r="R14" s="2">
        <f>I14-'[1]Баланс для проверки'!I14</f>
        <v>0</v>
      </c>
      <c r="S14" s="2">
        <f>J14-'[1]Баланс для проверки'!J14</f>
        <v>142209907</v>
      </c>
      <c r="T14" s="2">
        <f>K14-'[1]Баланс для проверки'!K14</f>
        <v>0</v>
      </c>
    </row>
    <row r="15" spans="1:20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69096377</v>
      </c>
      <c r="F15" s="50"/>
      <c r="G15" s="50">
        <f>H15+I15+J15+K15</f>
        <v>69096377</v>
      </c>
      <c r="H15" s="357">
        <f>'Январь 2025'!H15+'Февраль 2025'!H15+'Март 2025'!H15+'Апрель 2025'!H15+'Май 2025'!H15+'Июнь 2025'!H15</f>
        <v>0</v>
      </c>
      <c r="I15" s="357">
        <f>'Январь 2025'!I15+'Февраль 2025'!I15+'Март 2025'!I15+'Апрель 2025'!I15+'Май 2025'!I15+'Июнь 2025'!I15</f>
        <v>0</v>
      </c>
      <c r="J15" s="357">
        <f>'Январь 2025'!J15+'Февраль 2025'!J15+'Март 2025'!J15+'Апрель 2025'!J15+'Май 2025'!J15+'Июнь 2025'!J15</f>
        <v>69096377</v>
      </c>
      <c r="K15" s="357">
        <f>'Январь 2025'!K15+'Февраль 2025'!K15+'Март 2025'!K15+'Апрель 2025'!K15+'Май 2025'!K15+'Июнь 2025'!K15</f>
        <v>0</v>
      </c>
      <c r="L15"/>
      <c r="P15" s="2">
        <f>E15-'[1]Баланс для проверки'!E15</f>
        <v>53272627</v>
      </c>
      <c r="Q15" s="2">
        <f>H15-'[1]Баланс для проверки'!H15</f>
        <v>0</v>
      </c>
      <c r="R15" s="2">
        <f>I15-'[1]Баланс для проверки'!I15</f>
        <v>0</v>
      </c>
      <c r="S15" s="2">
        <f>J15-'[1]Баланс для проверки'!J15</f>
        <v>53272627</v>
      </c>
      <c r="T15" s="2">
        <f>K15-'[1]Баланс для проверки'!K15</f>
        <v>0</v>
      </c>
    </row>
    <row r="16" spans="1:20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49278761</v>
      </c>
      <c r="F16" s="50"/>
      <c r="G16" s="50">
        <f>H16</f>
        <v>49278761</v>
      </c>
      <c r="H16" s="357">
        <f>'Январь 2025'!H16+'Февраль 2025'!H16+'Март 2025'!H16+'Апрель 2025'!H16+'Май 2025'!H16+'Июнь 2025'!H16</f>
        <v>49278761</v>
      </c>
      <c r="I16" s="357">
        <f>'Январь 2025'!I16+'Февраль 2025'!I16+'Март 2025'!I16+'Апрель 2025'!I16+'Май 2025'!I16+'Июнь 2025'!I16</f>
        <v>0</v>
      </c>
      <c r="J16" s="357">
        <f>'Январь 2025'!J16+'Февраль 2025'!J16+'Март 2025'!J16+'Апрель 2025'!J16+'Май 2025'!J16+'Июнь 2025'!J16</f>
        <v>0</v>
      </c>
      <c r="K16" s="357">
        <f>'Январь 2025'!K16+'Февраль 2025'!K16+'Март 2025'!K16+'Апрель 2025'!K16+'Май 2025'!K16+'Июнь 2025'!K16</f>
        <v>0</v>
      </c>
      <c r="L16" s="3"/>
      <c r="P16" s="2">
        <f>E16-'[1]Баланс для проверки'!E16</f>
        <v>39186950</v>
      </c>
      <c r="Q16" s="2">
        <f>H16-'[1]Баланс для проверки'!H16</f>
        <v>39186950</v>
      </c>
      <c r="R16" s="2">
        <f>I16-'[1]Баланс для проверки'!I16</f>
        <v>0</v>
      </c>
      <c r="S16" s="2">
        <f>J16-'[1]Баланс для проверки'!J16</f>
        <v>0</v>
      </c>
      <c r="T16" s="2">
        <f>K16-'[1]Баланс для проверки'!K16</f>
        <v>0</v>
      </c>
    </row>
    <row r="17" spans="1:20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357">
        <f>'Январь 2025'!H17+'Февраль 2025'!H17+'Март 2025'!H17+'Апрель 2025'!H17+'Май 2025'!H17+'Июнь 2025'!H17</f>
        <v>0</v>
      </c>
      <c r="I17" s="357">
        <f>'Январь 2025'!I17+'Февраль 2025'!I17+'Март 2025'!I17+'Апрель 2025'!I17+'Май 2025'!I17+'Июнь 2025'!I17</f>
        <v>0</v>
      </c>
      <c r="J17" s="357">
        <f>'Январь 2025'!J17+'Февраль 2025'!J17+'Март 2025'!J17+'Апрель 2025'!J17+'Май 2025'!J17+'Июнь 2025'!J17</f>
        <v>0</v>
      </c>
      <c r="K17" s="357">
        <f>'Январь 2025'!K17+'Февраль 2025'!K17+'Март 2025'!K17+'Апрель 2025'!K17+'Май 2025'!K17+'Июнь 2025'!K17</f>
        <v>0</v>
      </c>
      <c r="L17" s="3"/>
      <c r="P17" s="2">
        <f>E17-'[1]Баланс для проверки'!E17</f>
        <v>0</v>
      </c>
      <c r="Q17" s="2">
        <f>H17-'[1]Баланс для проверки'!H17</f>
        <v>0</v>
      </c>
      <c r="R17" s="2">
        <f>I17-'[1]Баланс для проверки'!I17</f>
        <v>0</v>
      </c>
      <c r="S17" s="2">
        <f>J17-'[1]Баланс для проверки'!J17</f>
        <v>0</v>
      </c>
      <c r="T17" s="2">
        <f>K17-'[1]Баланс для проверки'!K17</f>
        <v>0</v>
      </c>
    </row>
    <row r="18" spans="1:20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20524302</v>
      </c>
      <c r="F18" s="95"/>
      <c r="G18" s="95">
        <f>H18</f>
        <v>20524302</v>
      </c>
      <c r="H18" s="95">
        <f>H20</f>
        <v>20524302</v>
      </c>
      <c r="I18" s="95">
        <v>0</v>
      </c>
      <c r="J18" s="95">
        <v>0</v>
      </c>
      <c r="K18" s="95">
        <v>0</v>
      </c>
      <c r="L18"/>
      <c r="P18" s="2">
        <f>E18-'[1]Баланс для проверки'!E18</f>
        <v>15406678</v>
      </c>
      <c r="Q18" s="2">
        <f>H18-'[1]Баланс для проверки'!H18</f>
        <v>15406678</v>
      </c>
      <c r="R18" s="2">
        <f>I18-'[1]Баланс для проверки'!I18</f>
        <v>0</v>
      </c>
      <c r="S18" s="2">
        <f>J18-'[1]Баланс для проверки'!J18</f>
        <v>0</v>
      </c>
      <c r="T18" s="2">
        <f>K18-'[1]Баланс для проверки'!K18</f>
        <v>0</v>
      </c>
    </row>
    <row r="19" spans="1:20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357">
        <f>'Январь 2025'!H19+'Февраль 2025'!H19+'Март 2025'!H19+'Апрель 2025'!H19+'Май 2025'!H19+'Июнь 2025'!H19</f>
        <v>0</v>
      </c>
      <c r="I19" s="357">
        <f>'Январь 2025'!I19+'Февраль 2025'!I19+'Март 2025'!I19+'Апрель 2025'!I19+'Май 2025'!I19+'Июнь 2025'!I19</f>
        <v>0</v>
      </c>
      <c r="J19" s="357">
        <f>'Январь 2025'!J19+'Февраль 2025'!J19+'Март 2025'!J19+'Апрель 2025'!J19+'Май 2025'!J19+'Июнь 2025'!J19</f>
        <v>0</v>
      </c>
      <c r="K19" s="357">
        <f>'Январь 2025'!K19+'Февраль 2025'!K19+'Март 2025'!K19+'Апрель 2025'!K19+'Май 2025'!K19+'Июнь 2025'!K19</f>
        <v>0</v>
      </c>
      <c r="L19"/>
      <c r="P19" s="2">
        <f>E19-'[1]Баланс для проверки'!E19</f>
        <v>0</v>
      </c>
      <c r="Q19" s="2">
        <f>H19-'[1]Баланс для проверки'!H19</f>
        <v>0</v>
      </c>
      <c r="R19" s="2">
        <f>I19-'[1]Баланс для проверки'!I19</f>
        <v>0</v>
      </c>
      <c r="S19" s="2">
        <f>J19-'[1]Баланс для проверки'!J19</f>
        <v>0</v>
      </c>
      <c r="T19" s="2">
        <f>K19-'[1]Баланс для проверки'!K19</f>
        <v>0</v>
      </c>
    </row>
    <row r="20" spans="1:20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20524302</v>
      </c>
      <c r="F20" s="50"/>
      <c r="G20" s="50">
        <f>H20+I20+J20+K20</f>
        <v>20524302</v>
      </c>
      <c r="H20" s="357">
        <f>'Январь 2025'!H20+'Февраль 2025'!H20+'Март 2025'!H20+'Апрель 2025'!H20+'Май 2025'!H20+'Июнь 2025'!H20</f>
        <v>20524302</v>
      </c>
      <c r="I20" s="357">
        <f>'Январь 2025'!I20+'Февраль 2025'!I20+'Март 2025'!I20+'Апрель 2025'!I20+'Май 2025'!I20+'Июнь 2025'!I20</f>
        <v>0</v>
      </c>
      <c r="J20" s="357">
        <f>'Январь 2025'!J20+'Февраль 2025'!J20+'Март 2025'!J20+'Апрель 2025'!J20+'Май 2025'!J20+'Июнь 2025'!J20</f>
        <v>0</v>
      </c>
      <c r="K20" s="357">
        <f>'Январь 2025'!K20+'Февраль 2025'!K20+'Март 2025'!K20+'Апрель 2025'!K20+'Май 2025'!K20+'Июнь 2025'!K20</f>
        <v>0</v>
      </c>
      <c r="L20"/>
      <c r="P20" s="2">
        <f>E20-'[1]Баланс для проверки'!E20</f>
        <v>15406678</v>
      </c>
      <c r="Q20" s="2">
        <f>H20-'[1]Баланс для проверки'!H20</f>
        <v>15406678</v>
      </c>
      <c r="R20" s="2">
        <f>I20-'[1]Баланс для проверки'!I20</f>
        <v>0</v>
      </c>
      <c r="S20" s="2">
        <f>J20-'[1]Баланс для проверки'!J20</f>
        <v>0</v>
      </c>
      <c r="T20" s="2">
        <f>K20-'[1]Баланс для проверки'!K20</f>
        <v>0</v>
      </c>
    </row>
    <row r="21" spans="1:20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18684335</v>
      </c>
      <c r="F21" s="95"/>
      <c r="G21" s="95">
        <f>J21+H21</f>
        <v>18684335</v>
      </c>
      <c r="H21" s="95">
        <f>H24+H25</f>
        <v>6466898</v>
      </c>
      <c r="I21" s="95">
        <v>0</v>
      </c>
      <c r="J21" s="95">
        <f>J22+J23+J24+J25</f>
        <v>12217437</v>
      </c>
      <c r="K21" s="95">
        <v>0</v>
      </c>
      <c r="L21" s="3"/>
      <c r="P21" s="2">
        <f>E21-'[1]Баланс для проверки'!E21</f>
        <v>14976441</v>
      </c>
      <c r="Q21" s="2">
        <f>H21-'[1]Баланс для проверки'!H21</f>
        <v>5148779</v>
      </c>
      <c r="R21" s="2">
        <f>I21-'[1]Баланс для проверки'!I21</f>
        <v>0</v>
      </c>
      <c r="S21" s="2">
        <f>J21-'[1]Баланс для проверки'!J21</f>
        <v>9827662</v>
      </c>
      <c r="T21" s="2">
        <f>K21-'[1]Баланс для проверки'!K21</f>
        <v>0</v>
      </c>
    </row>
    <row r="22" spans="1:20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2980481</v>
      </c>
      <c r="F22" s="50"/>
      <c r="G22" s="50">
        <f>H22+I22+J22+K22</f>
        <v>2980481</v>
      </c>
      <c r="H22" s="357">
        <f>'Январь 2025'!H22+'Февраль 2025'!H22+'Март 2025'!H22+'Апрель 2025'!H22+'Май 2025'!H22+'Июнь 2025'!H22</f>
        <v>0</v>
      </c>
      <c r="I22" s="357">
        <f>'Январь 2025'!I22+'Февраль 2025'!I22+'Март 2025'!I22+'Апрель 2025'!I22+'Май 2025'!I22+'Июнь 2025'!I22</f>
        <v>0</v>
      </c>
      <c r="J22" s="357">
        <f>'Январь 2025'!J22+'Февраль 2025'!J22+'Март 2025'!J22+'Апрель 2025'!J22+'Май 2025'!J22+'Июнь 2025'!J22</f>
        <v>2980481</v>
      </c>
      <c r="K22" s="357">
        <f>'Январь 2025'!K22+'Февраль 2025'!K22+'Март 2025'!K22+'Апрель 2025'!K22+'Май 2025'!K22+'Июнь 2025'!K22</f>
        <v>0</v>
      </c>
      <c r="L22" s="3"/>
      <c r="P22" s="2">
        <f>E22-'[1]Баланс для проверки'!E22</f>
        <v>2421425</v>
      </c>
      <c r="Q22" s="2">
        <f>H22-'[1]Баланс для проверки'!H22</f>
        <v>0</v>
      </c>
      <c r="R22" s="2">
        <f>I22-'[1]Баланс для проверки'!I22</f>
        <v>0</v>
      </c>
      <c r="S22" s="2">
        <f>J22-'[1]Баланс для проверки'!J22</f>
        <v>2421425</v>
      </c>
      <c r="T22" s="2">
        <f>K22-'[1]Баланс для проверки'!K22</f>
        <v>0</v>
      </c>
    </row>
    <row r="23" spans="1:20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6287844</v>
      </c>
      <c r="F23" s="99"/>
      <c r="G23" s="99">
        <f>J23</f>
        <v>6287844</v>
      </c>
      <c r="H23" s="357">
        <f>'Январь 2025'!H23+'Февраль 2025'!H23+'Март 2025'!H23+'Апрель 2025'!H23+'Май 2025'!H23+'Июнь 2025'!H23</f>
        <v>0</v>
      </c>
      <c r="I23" s="357">
        <f>'Январь 2025'!I23+'Февраль 2025'!I23+'Март 2025'!I23+'Апрель 2025'!I23+'Май 2025'!I23+'Июнь 2025'!I23</f>
        <v>0</v>
      </c>
      <c r="J23" s="357">
        <f>'Январь 2025'!J23+'Февраль 2025'!J23+'Март 2025'!J23+'Апрель 2025'!J23+'Май 2025'!J23+'Июнь 2025'!J23</f>
        <v>6287844</v>
      </c>
      <c r="K23" s="357">
        <f>'Январь 2025'!K23+'Февраль 2025'!K23+'Март 2025'!K23+'Апрель 2025'!K23+'Май 2025'!K23+'Июнь 2025'!K23</f>
        <v>0</v>
      </c>
      <c r="L23" s="3"/>
      <c r="P23" s="2">
        <f>E23-'[1]Баланс для проверки'!E23</f>
        <v>5052072</v>
      </c>
      <c r="Q23" s="2">
        <f>H23-'[1]Баланс для проверки'!H23</f>
        <v>0</v>
      </c>
      <c r="R23" s="2">
        <f>I23-'[1]Баланс для проверки'!I23</f>
        <v>0</v>
      </c>
      <c r="S23" s="2">
        <f>J23-'[1]Баланс для проверки'!J23</f>
        <v>5052072</v>
      </c>
      <c r="T23" s="2">
        <f>K23-'[1]Баланс для проверки'!K23</f>
        <v>0</v>
      </c>
    </row>
    <row r="24" spans="1:20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6466898</v>
      </c>
      <c r="F24" s="99"/>
      <c r="G24" s="99">
        <f>H24</f>
        <v>6466898</v>
      </c>
      <c r="H24" s="357">
        <f>'Январь 2025'!H24+'Февраль 2025'!H24+'Март 2025'!H24+'Апрель 2025'!H24+'Май 2025'!H24+'Июнь 2025'!H24</f>
        <v>6466898</v>
      </c>
      <c r="I24" s="357">
        <f>'Январь 2025'!I24+'Февраль 2025'!I24+'Март 2025'!I24+'Апрель 2025'!I24+'Май 2025'!I24+'Июнь 2025'!I24</f>
        <v>0</v>
      </c>
      <c r="J24" s="357">
        <f>'Январь 2025'!J24+'Февраль 2025'!J24+'Март 2025'!J24+'Апрель 2025'!J24+'Май 2025'!J24+'Июнь 2025'!J24</f>
        <v>0</v>
      </c>
      <c r="K24" s="357">
        <f>'Январь 2025'!K24+'Февраль 2025'!K24+'Март 2025'!K24+'Апрель 2025'!K24+'Май 2025'!K24+'Июнь 2025'!K24</f>
        <v>0</v>
      </c>
      <c r="L24"/>
      <c r="P24" s="2">
        <f>E24-'[1]Баланс для проверки'!E24</f>
        <v>5148779</v>
      </c>
      <c r="Q24" s="2">
        <f>H24-'[1]Баланс для проверки'!H24</f>
        <v>5148779</v>
      </c>
      <c r="R24" s="2">
        <f>I24-'[1]Баланс для проверки'!I24</f>
        <v>0</v>
      </c>
      <c r="S24" s="2">
        <f>J24-'[1]Баланс для проверки'!J24</f>
        <v>0</v>
      </c>
      <c r="T24" s="2">
        <f>K24-'[1]Баланс для проверки'!K24</f>
        <v>0</v>
      </c>
    </row>
    <row r="25" spans="1:20" ht="33.75" customHeight="1" x14ac:dyDescent="0.25">
      <c r="A25" s="275" t="s">
        <v>177</v>
      </c>
      <c r="B25" s="413" t="s">
        <v>166</v>
      </c>
      <c r="C25" s="413"/>
      <c r="D25" s="276"/>
      <c r="E25" s="99">
        <f t="shared" si="1"/>
        <v>2949112</v>
      </c>
      <c r="F25" s="99"/>
      <c r="G25" s="99">
        <f>J25</f>
        <v>2949112</v>
      </c>
      <c r="H25" s="357">
        <f>'Январь 2025'!H25+'Февраль 2025'!H25+'Март 2025'!H25+'Апрель 2025'!H25+'Май 2025'!H25+'Июнь 2025'!H25</f>
        <v>0</v>
      </c>
      <c r="I25" s="357">
        <f>'Январь 2025'!I25+'Февраль 2025'!I25+'Март 2025'!I25+'Апрель 2025'!I25+'Май 2025'!I25+'Июнь 2025'!I25</f>
        <v>0</v>
      </c>
      <c r="J25" s="357">
        <f>'Январь 2025'!J25+'Февраль 2025'!J25+'Март 2025'!J25+'Апрель 2025'!J25+'Май 2025'!J25+'Июнь 2025'!J25</f>
        <v>2949112</v>
      </c>
      <c r="K25" s="357">
        <f>'Январь 2025'!K25+'Февраль 2025'!K25+'Март 2025'!K25+'Апрель 2025'!K25+'Май 2025'!K25+'Июнь 2025'!K25</f>
        <v>0</v>
      </c>
      <c r="L25"/>
      <c r="P25" s="2"/>
      <c r="Q25" s="2"/>
      <c r="R25" s="2"/>
      <c r="S25" s="2"/>
      <c r="T25" s="2"/>
    </row>
    <row r="26" spans="1:20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159437605</v>
      </c>
      <c r="F26" s="95"/>
      <c r="G26" s="95">
        <f>H26+I26+J26+K26</f>
        <v>159437605</v>
      </c>
      <c r="H26" s="95">
        <f>H27</f>
        <v>46338626</v>
      </c>
      <c r="I26" s="95">
        <v>0</v>
      </c>
      <c r="J26" s="95">
        <f>J27+J29+J30+J28+J31</f>
        <v>113098979</v>
      </c>
      <c r="K26" s="95">
        <v>0</v>
      </c>
      <c r="L26"/>
      <c r="P26" s="2">
        <f>E26-'[1]Баланс для проверки'!E26</f>
        <v>129759064</v>
      </c>
      <c r="Q26" s="2">
        <f>H26-'[1]Баланс для проверки'!H26</f>
        <v>37272140</v>
      </c>
      <c r="R26" s="2">
        <f>I26-'[1]Баланс для проверки'!I26</f>
        <v>0</v>
      </c>
      <c r="S26" s="2">
        <f>J26-'[1]Баланс для проверки'!J26</f>
        <v>92486924</v>
      </c>
      <c r="T26" s="2">
        <f>K26-'[1]Баланс для проверки'!K26</f>
        <v>0</v>
      </c>
    </row>
    <row r="27" spans="1:20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104167206</v>
      </c>
      <c r="F27" s="50"/>
      <c r="G27" s="50">
        <f>H27+I27+J27+K27</f>
        <v>104167206</v>
      </c>
      <c r="H27" s="357">
        <f>'Январь 2025'!H27+'Февраль 2025'!H27+'Март 2025'!H27+'Апрель 2025'!H27+'Май 2025'!H27+'Июнь 2025'!H27</f>
        <v>46338626</v>
      </c>
      <c r="I27" s="357">
        <f>'Январь 2025'!I27+'Февраль 2025'!I27+'Март 2025'!I27+'Апрель 2025'!I27+'Май 2025'!I27+'Июнь 2025'!I27</f>
        <v>0</v>
      </c>
      <c r="J27" s="357">
        <f>'Январь 2025'!J27+'Февраль 2025'!J27+'Март 2025'!J27+'Апрель 2025'!J27+'Май 2025'!J27+'Июнь 2025'!J27</f>
        <v>57828580</v>
      </c>
      <c r="K27" s="357">
        <f>'Январь 2025'!K27+'Февраль 2025'!K27+'Март 2025'!K27+'Апрель 2025'!K27+'Май 2025'!K27+'Июнь 2025'!K27</f>
        <v>0</v>
      </c>
      <c r="L27"/>
      <c r="P27" s="2">
        <f>E27-'[1]Баланс для проверки'!E27</f>
        <v>84789191</v>
      </c>
      <c r="Q27" s="2">
        <f>H27-'[1]Баланс для проверки'!H27</f>
        <v>37272140</v>
      </c>
      <c r="R27" s="2">
        <f>I27-'[1]Баланс для проверки'!I27</f>
        <v>0</v>
      </c>
      <c r="S27" s="2">
        <f>J27-'[1]Баланс для проверки'!J27</f>
        <v>47517051</v>
      </c>
      <c r="T27" s="2">
        <f>K27-'[1]Баланс для проверки'!K27</f>
        <v>0</v>
      </c>
    </row>
    <row r="28" spans="1:20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1031408</v>
      </c>
      <c r="F28" s="50"/>
      <c r="G28" s="50">
        <f>J28</f>
        <v>1031408</v>
      </c>
      <c r="H28" s="357">
        <f>'Январь 2025'!H28+'Февраль 2025'!H28+'Март 2025'!H28+'Апрель 2025'!H28+'Май 2025'!H28+'Июнь 2025'!H28</f>
        <v>0</v>
      </c>
      <c r="I28" s="357">
        <f>'Январь 2025'!I28+'Февраль 2025'!I28+'Март 2025'!I28+'Апрель 2025'!I28+'Май 2025'!I28+'Июнь 2025'!I28</f>
        <v>0</v>
      </c>
      <c r="J28" s="357">
        <f>'Январь 2025'!J28+'Февраль 2025'!J28+'Март 2025'!J28+'Апрель 2025'!J28+'Май 2025'!J28+'Июнь 2025'!J28</f>
        <v>1031408</v>
      </c>
      <c r="K28" s="357">
        <f>'Январь 2025'!K28+'Февраль 2025'!K28+'Март 2025'!K28+'Апрель 2025'!K28+'Май 2025'!K28+'Июнь 2025'!K28</f>
        <v>0</v>
      </c>
      <c r="L28"/>
      <c r="P28" s="2">
        <f>E28-'[1]Баланс для проверки'!E28</f>
        <v>836104</v>
      </c>
      <c r="Q28" s="2">
        <f>H28-'[1]Баланс для проверки'!H28</f>
        <v>0</v>
      </c>
      <c r="R28" s="2">
        <f>I28-'[1]Баланс для проверки'!I28</f>
        <v>0</v>
      </c>
      <c r="S28" s="2">
        <f>J28-'[1]Баланс для проверки'!J28</f>
        <v>836104</v>
      </c>
      <c r="T28" s="2">
        <f>K28-'[1]Баланс для проверки'!K28</f>
        <v>0</v>
      </c>
    </row>
    <row r="29" spans="1:20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4156262</v>
      </c>
      <c r="F29" s="50"/>
      <c r="G29" s="50">
        <f>H29+I29+J29+K29</f>
        <v>4156262</v>
      </c>
      <c r="H29" s="357">
        <f>'Январь 2025'!H29+'Февраль 2025'!H29+'Март 2025'!H29+'Апрель 2025'!H29+'Май 2025'!H29+'Июнь 2025'!H29</f>
        <v>0</v>
      </c>
      <c r="I29" s="357">
        <f>'Январь 2025'!I29+'Февраль 2025'!I29+'Март 2025'!I29+'Апрель 2025'!I29+'Май 2025'!I29+'Июнь 2025'!I29</f>
        <v>0</v>
      </c>
      <c r="J29" s="357">
        <f>'Январь 2025'!J29+'Февраль 2025'!J29+'Март 2025'!J29+'Апрель 2025'!J29+'Май 2025'!J29+'Июнь 2025'!J29</f>
        <v>4156262</v>
      </c>
      <c r="K29" s="357">
        <f>'Январь 2025'!K29+'Февраль 2025'!K29+'Март 2025'!K29+'Апрель 2025'!K29+'Май 2025'!K29+'Июнь 2025'!K29</f>
        <v>0</v>
      </c>
      <c r="L29"/>
      <c r="P29" s="2">
        <f>E29-'[1]Баланс для проверки'!E29</f>
        <v>3411827</v>
      </c>
      <c r="Q29" s="2">
        <f>H29-'[1]Баланс для проверки'!H29</f>
        <v>0</v>
      </c>
      <c r="R29" s="2">
        <f>I29-'[1]Баланс для проверки'!I29</f>
        <v>0</v>
      </c>
      <c r="S29" s="2">
        <f>J29-'[1]Баланс для проверки'!J29</f>
        <v>3411827</v>
      </c>
      <c r="T29" s="2">
        <f>K29-'[1]Баланс для проверки'!K29</f>
        <v>0</v>
      </c>
    </row>
    <row r="30" spans="1:20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44166030</v>
      </c>
      <c r="F30" s="50"/>
      <c r="G30" s="50">
        <f>H30+I30+J30+K30</f>
        <v>44166030</v>
      </c>
      <c r="H30" s="357">
        <f>'Январь 2025'!H30+'Февраль 2025'!H30+'Март 2025'!H30+'Апрель 2025'!H30+'Май 2025'!H30+'Июнь 2025'!H30</f>
        <v>0</v>
      </c>
      <c r="I30" s="357">
        <f>'Январь 2025'!I30+'Февраль 2025'!I30+'Март 2025'!I30+'Апрель 2025'!I30+'Май 2025'!I30+'Июнь 2025'!I30</f>
        <v>0</v>
      </c>
      <c r="J30" s="357">
        <f>'Январь 2025'!J30+'Февраль 2025'!J30+'Март 2025'!J30+'Апрель 2025'!J30+'Май 2025'!J30+'Июнь 2025'!J30</f>
        <v>44166030</v>
      </c>
      <c r="K30" s="357">
        <f>'Январь 2025'!K30+'Февраль 2025'!K30+'Март 2025'!K30+'Апрель 2025'!K30+'Май 2025'!K30+'Июнь 2025'!K30</f>
        <v>0</v>
      </c>
      <c r="L30"/>
      <c r="P30" s="2">
        <f>E30-'[1]Баланс для проверки'!E30</f>
        <v>35978907</v>
      </c>
      <c r="Q30" s="2">
        <f>H30-'[1]Баланс для проверки'!H30</f>
        <v>0</v>
      </c>
      <c r="R30" s="2">
        <f>I30-'[1]Баланс для проверки'!I30</f>
        <v>0</v>
      </c>
      <c r="S30" s="2">
        <f>J30-'[1]Баланс для проверки'!J30</f>
        <v>35978907</v>
      </c>
      <c r="T30" s="2">
        <f>K30-'[1]Баланс для проверки'!K30</f>
        <v>0</v>
      </c>
    </row>
    <row r="31" spans="1:20" ht="33.75" customHeight="1" x14ac:dyDescent="0.3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5916699</v>
      </c>
      <c r="F31" s="50"/>
      <c r="G31" s="50">
        <f>H31+I31+J31+K31</f>
        <v>5916699</v>
      </c>
      <c r="H31" s="357">
        <f>'Январь 2025'!H31+'Февраль 2025'!H31+'Март 2025'!H31+'Апрель 2025'!H31+'Май 2025'!H31+'Июнь 2025'!H31</f>
        <v>0</v>
      </c>
      <c r="I31" s="357">
        <f>'Январь 2025'!I31+'Февраль 2025'!I31+'Март 2025'!I31+'Апрель 2025'!I31+'Май 2025'!I31+'Июнь 2025'!I31</f>
        <v>0</v>
      </c>
      <c r="J31" s="357">
        <f>'Январь 2025'!J31+'Февраль 2025'!J31+'Март 2025'!J31+'Апрель 2025'!J31+'Май 2025'!J31+'Июнь 2025'!J31</f>
        <v>5916699</v>
      </c>
      <c r="K31" s="357">
        <f>'Январь 2025'!K31+'Февраль 2025'!K31+'Март 2025'!K31+'Апрель 2025'!K31+'Май 2025'!K31+'Июнь 2025'!K31</f>
        <v>0</v>
      </c>
      <c r="L31" s="100"/>
      <c r="M31" s="100"/>
      <c r="P31" s="2">
        <f>E31-'[1]Баланс для проверки'!E31</f>
        <v>4743035</v>
      </c>
      <c r="Q31" s="2">
        <f>H31-'[1]Баланс для проверки'!H31</f>
        <v>0</v>
      </c>
      <c r="R31" s="2">
        <f>I31-'[1]Баланс для проверки'!I31</f>
        <v>0</v>
      </c>
      <c r="S31" s="2">
        <f>J31-'[1]Баланс для проверки'!J31</f>
        <v>4743035</v>
      </c>
      <c r="T31" s="2">
        <f>K31-'[1]Баланс для проверки'!K31</f>
        <v>0</v>
      </c>
    </row>
    <row r="32" spans="1:20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500874598.85255098</v>
      </c>
      <c r="F32" s="333"/>
      <c r="G32" s="332">
        <f>J32+K32+H32+I32</f>
        <v>500874598.85255098</v>
      </c>
      <c r="H32" s="332">
        <f>H33+H52+H58</f>
        <v>0</v>
      </c>
      <c r="I32" s="332">
        <f>I33+I52+I58</f>
        <v>0</v>
      </c>
      <c r="J32" s="332">
        <f>J33+J52+J58</f>
        <v>196619314.50988001</v>
      </c>
      <c r="K32" s="332">
        <f>K33+K52+K58</f>
        <v>304255284.34267098</v>
      </c>
      <c r="L32" s="16"/>
      <c r="M32" s="92"/>
      <c r="P32" s="2">
        <f>E32-'[1]Баланс для проверки'!E32</f>
        <v>498018765.90555096</v>
      </c>
      <c r="Q32" s="2">
        <f>H32-'[1]Баланс для проверки'!H32</f>
        <v>0</v>
      </c>
      <c r="R32" s="2">
        <f>I32-'[1]Баланс для проверки'!I32</f>
        <v>0</v>
      </c>
      <c r="S32" s="2">
        <f>J32-'[1]Баланс для проверки'!J32</f>
        <v>193763481.56288001</v>
      </c>
      <c r="T32" s="2">
        <f>K32-'[1]Баланс для проверки'!K32</f>
        <v>304255284.34267098</v>
      </c>
    </row>
    <row r="33" spans="1:20" ht="33.75" customHeight="1" thickBot="1" x14ac:dyDescent="0.3">
      <c r="A33" s="317" t="s">
        <v>57</v>
      </c>
      <c r="B33" s="409" t="s">
        <v>146</v>
      </c>
      <c r="C33" s="409"/>
      <c r="D33" s="318" t="s">
        <v>17</v>
      </c>
      <c r="E33" s="277">
        <f>G33</f>
        <v>485485526.60767096</v>
      </c>
      <c r="F33" s="277"/>
      <c r="G33" s="277">
        <f>SUM(H33:K33)</f>
        <v>485485526.60767096</v>
      </c>
      <c r="H33" s="277">
        <f>H34+H49</f>
        <v>0</v>
      </c>
      <c r="I33" s="277">
        <f>I34+I49</f>
        <v>0</v>
      </c>
      <c r="J33" s="277">
        <f>J34+J49</f>
        <v>183187540.912</v>
      </c>
      <c r="K33" s="277">
        <f>K34+K49</f>
        <v>302297985.69567096</v>
      </c>
      <c r="L33" s="92"/>
      <c r="M33" s="92"/>
      <c r="P33" s="2">
        <f>E33-'[1]Баланс для проверки'!E33+J58+K58</f>
        <v>487657593.69367099</v>
      </c>
      <c r="Q33" s="2">
        <f>H33-'[1]Баланс для проверки'!H33</f>
        <v>0</v>
      </c>
      <c r="R33" s="2">
        <f>I33-'[1]Баланс для проверки'!I33</f>
        <v>0</v>
      </c>
      <c r="S33" s="2">
        <f>J33-'[1]Баланс для проверки'!J33+J58</f>
        <v>183402309.35100001</v>
      </c>
      <c r="T33" s="2">
        <f>K33-'[1]Баланс для проверки'!K33+K58</f>
        <v>304255284.34267098</v>
      </c>
    </row>
    <row r="34" spans="1:20" ht="48" customHeight="1" thickBot="1" x14ac:dyDescent="0.3">
      <c r="A34" s="317" t="s">
        <v>59</v>
      </c>
      <c r="B34" s="409" t="s">
        <v>60</v>
      </c>
      <c r="C34" s="409"/>
      <c r="D34" s="276" t="s">
        <v>17</v>
      </c>
      <c r="E34" s="277">
        <f>G34</f>
        <v>424482161.51399994</v>
      </c>
      <c r="F34" s="277"/>
      <c r="G34" s="277">
        <f>SUM(H34:K34)</f>
        <v>424482161.51399994</v>
      </c>
      <c r="H34" s="277">
        <f>H36+H37+H38+H39+H40+H41+H42+H43+H44+H45+H46</f>
        <v>0</v>
      </c>
      <c r="I34" s="277">
        <f>I36+I37+I38+I39+I40+I41+I42+I43+I44+I45+I46</f>
        <v>0</v>
      </c>
      <c r="J34" s="277">
        <f>SUM(J35:J48)</f>
        <v>123123924.13099998</v>
      </c>
      <c r="K34" s="277">
        <f>SUM(K35:K48)</f>
        <v>301358237.38299996</v>
      </c>
      <c r="L34" s="155" t="s">
        <v>61</v>
      </c>
      <c r="M34" s="155" t="s">
        <v>62</v>
      </c>
      <c r="N34" s="156" t="s">
        <v>63</v>
      </c>
      <c r="O34" s="3"/>
      <c r="P34" s="2">
        <f>E34-'[1]Баланс для проверки'!E34+J58+K58</f>
        <v>426654228.59999996</v>
      </c>
      <c r="Q34" s="2">
        <f>H34-'[1]Баланс для проверки'!H34</f>
        <v>0</v>
      </c>
      <c r="R34" s="2">
        <f>I34-'[1]Баланс для проверки'!I34</f>
        <v>0</v>
      </c>
      <c r="S34" s="2">
        <f>J34-'[1]Баланс для проверки'!J34+J58</f>
        <v>123338692.56999998</v>
      </c>
      <c r="T34" s="2">
        <f>K34-'[1]Баланс для проверки'!K34+K58</f>
        <v>303315536.02999997</v>
      </c>
    </row>
    <row r="35" spans="1:20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13852786.146</v>
      </c>
      <c r="F35" s="277"/>
      <c r="G35" s="277">
        <f>SUM(H35:K35)</f>
        <v>13852786.146</v>
      </c>
      <c r="H35" s="359">
        <f>'Январь 2025'!H35+'Февраль 2025'!H35+'Март 2025'!H35+'Апрель 2025'!H35+'Май 2025'!H35+'Июнь 2025'!H35</f>
        <v>0</v>
      </c>
      <c r="I35" s="359">
        <f>'Январь 2025'!I35+'Февраль 2025'!I35+'Март 2025'!I35+'Апрель 2025'!I35+'Май 2025'!I35+'Июнь 2025'!I35</f>
        <v>0</v>
      </c>
      <c r="J35" s="359">
        <f>'Январь 2025'!J35+'Февраль 2025'!J35+'Март 2025'!J35+'Апрель 2025'!J35+'Май 2025'!J35+'Июнь 2025'!J35</f>
        <v>10289753.181</v>
      </c>
      <c r="K35" s="359">
        <f>'Январь 2025'!K35+'Февраль 2025'!K35+'Март 2025'!K35+'Апрель 2025'!K35+'Май 2025'!K35+'Июнь 2025'!K35</f>
        <v>3563032.9650000003</v>
      </c>
      <c r="L35" s="350"/>
      <c r="M35" s="351"/>
      <c r="N35" s="352">
        <v>265124</v>
      </c>
      <c r="P35" s="2">
        <f>E35-'[1]Баланс для проверки'!E35</f>
        <v>13852786.146</v>
      </c>
      <c r="Q35" s="2">
        <f>H35-'[1]Баланс для проверки'!H35</f>
        <v>0</v>
      </c>
      <c r="R35" s="2">
        <f>I35-'[1]Баланс для проверки'!I35</f>
        <v>0</v>
      </c>
      <c r="S35" s="2">
        <f>J35-'[1]Баланс для проверки'!J35</f>
        <v>10289753.181</v>
      </c>
      <c r="T35" s="2">
        <f>K35-'[1]Баланс для проверки'!K35</f>
        <v>3563032.9650000003</v>
      </c>
    </row>
    <row r="36" spans="1:20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63855326.046999998</v>
      </c>
      <c r="F36" s="277"/>
      <c r="G36" s="277">
        <f>SUM(H36:K36)</f>
        <v>63855326.046999998</v>
      </c>
      <c r="H36" s="359">
        <f>'Январь 2025'!H36+'Февраль 2025'!H36+'Март 2025'!H36+'Апрель 2025'!H36+'Май 2025'!H36+'Июнь 2025'!H36</f>
        <v>0</v>
      </c>
      <c r="I36" s="359">
        <f>'Январь 2025'!I36+'Февраль 2025'!I36+'Март 2025'!I36+'Апрель 2025'!I36+'Май 2025'!I36+'Июнь 2025'!I36</f>
        <v>0</v>
      </c>
      <c r="J36" s="359">
        <f>'Январь 2025'!J36+'Февраль 2025'!J36+'Март 2025'!J36+'Апрель 2025'!J36+'Май 2025'!J36+'Июнь 2025'!J36</f>
        <v>24919200.055</v>
      </c>
      <c r="K36" s="359">
        <f>'Январь 2025'!K36+'Февраль 2025'!K36+'Март 2025'!K36+'Апрель 2025'!K36+'Май 2025'!K36+'Июнь 2025'!K36</f>
        <v>38936125.991999999</v>
      </c>
      <c r="L36" s="353">
        <v>3797</v>
      </c>
      <c r="M36" s="345">
        <v>20167.54</v>
      </c>
      <c r="N36" s="354">
        <v>2032278</v>
      </c>
      <c r="O36" s="3"/>
      <c r="P36" s="2">
        <f>E36-'[1]Баланс для проверки'!E36+L36+M36</f>
        <v>63879290.586999997</v>
      </c>
      <c r="Q36" s="2">
        <f>H36-'[1]Баланс для проверки'!H36</f>
        <v>0</v>
      </c>
      <c r="R36" s="2">
        <f>I36-'[1]Баланс для проверки'!I36</f>
        <v>0</v>
      </c>
      <c r="S36" s="2">
        <f>J36-'[1]Баланс для проверки'!J36+L36</f>
        <v>24922997.055</v>
      </c>
      <c r="T36" s="2">
        <f>K36-'[1]Баланс для проверки'!K36+M36</f>
        <v>38956293.531999998</v>
      </c>
    </row>
    <row r="37" spans="1:20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25169550.526000001</v>
      </c>
      <c r="F37" s="277"/>
      <c r="G37" s="277">
        <f t="shared" ref="G37:G49" si="3">SUM(H37:K37)</f>
        <v>25169550.526000001</v>
      </c>
      <c r="H37" s="359">
        <f>'Январь 2025'!H37+'Февраль 2025'!H37+'Март 2025'!H37+'Апрель 2025'!H37+'Май 2025'!H37+'Июнь 2025'!H37</f>
        <v>0</v>
      </c>
      <c r="I37" s="359">
        <f>'Январь 2025'!I37+'Февраль 2025'!I37+'Март 2025'!I37+'Апрель 2025'!I37+'Май 2025'!I37+'Июнь 2025'!I37</f>
        <v>0</v>
      </c>
      <c r="J37" s="359">
        <f>'Январь 2025'!J37+'Февраль 2025'!J37+'Март 2025'!J37+'Апрель 2025'!J37+'Май 2025'!J37+'Июнь 2025'!J37</f>
        <v>8479719.3430000003</v>
      </c>
      <c r="K37" s="359">
        <f>'Январь 2025'!K37+'Февраль 2025'!K37+'Март 2025'!K37+'Апрель 2025'!K37+'Май 2025'!K37+'Июнь 2025'!K37</f>
        <v>16689831.183</v>
      </c>
      <c r="L37" s="353"/>
      <c r="M37" s="356">
        <v>857.08</v>
      </c>
      <c r="N37" s="354">
        <v>95785</v>
      </c>
      <c r="P37" s="2">
        <f>E37-'[1]Баланс для проверки'!E37+L37+M37</f>
        <v>25170407.605999999</v>
      </c>
      <c r="Q37" s="2">
        <f>H37-'[1]Баланс для проверки'!H37</f>
        <v>0</v>
      </c>
      <c r="R37" s="2">
        <f>I37-'[1]Баланс для проверки'!I37</f>
        <v>0</v>
      </c>
      <c r="S37" s="2">
        <f>J37-'[1]Баланс для проверки'!J37+L37</f>
        <v>8479719.3430000003</v>
      </c>
      <c r="T37" s="2">
        <f>K37-'[1]Баланс для проверки'!K37+M37</f>
        <v>16690688.263</v>
      </c>
    </row>
    <row r="38" spans="1:20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57322033.130999997</v>
      </c>
      <c r="F38" s="277"/>
      <c r="G38" s="277">
        <f>SUM(H38:K38)</f>
        <v>57322033.130999997</v>
      </c>
      <c r="H38" s="359">
        <f>'Январь 2025'!H38+'Февраль 2025'!H38+'Март 2025'!H38+'Апрель 2025'!H38+'Май 2025'!H38+'Июнь 2025'!H38</f>
        <v>0</v>
      </c>
      <c r="I38" s="359">
        <f>'Январь 2025'!I38+'Февраль 2025'!I38+'Март 2025'!I38+'Апрель 2025'!I38+'Май 2025'!I38+'Июнь 2025'!I38</f>
        <v>0</v>
      </c>
      <c r="J38" s="359">
        <f>'Январь 2025'!J38+'Февраль 2025'!J38+'Март 2025'!J38+'Апрель 2025'!J38+'Май 2025'!J38+'Июнь 2025'!J38</f>
        <v>7259729.8370000003</v>
      </c>
      <c r="K38" s="359">
        <f>'Январь 2025'!K38+'Февраль 2025'!K38+'Март 2025'!K38+'Апрель 2025'!K38+'Май 2025'!K38+'Июнь 2025'!K38</f>
        <v>50062303.294</v>
      </c>
      <c r="L38" s="353">
        <v>415568.4</v>
      </c>
      <c r="M38" s="345">
        <v>110889.084</v>
      </c>
      <c r="N38" s="354">
        <v>359967</v>
      </c>
      <c r="P38" s="2">
        <f>E38-'[1]Баланс для проверки'!E38+M38+L38</f>
        <v>57848490.614999995</v>
      </c>
      <c r="Q38" s="2">
        <f>H38-'[1]Баланс для проверки'!H38</f>
        <v>0</v>
      </c>
      <c r="R38" s="2">
        <f>I38-'[1]Баланс для проверки'!I38</f>
        <v>0</v>
      </c>
      <c r="S38" s="2">
        <f>J38-'[1]Баланс для проверки'!J38+L38</f>
        <v>7675298.2370000007</v>
      </c>
      <c r="T38" s="2">
        <f>K38-'[1]Баланс для проверки'!K38+M38</f>
        <v>50173192.377999999</v>
      </c>
    </row>
    <row r="39" spans="1:20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96126112.737000003</v>
      </c>
      <c r="F39" s="277"/>
      <c r="G39" s="277">
        <f t="shared" si="3"/>
        <v>96126112.737000003</v>
      </c>
      <c r="H39" s="359">
        <f>'Январь 2025'!H39+'Февраль 2025'!H39+'Март 2025'!H39+'Апрель 2025'!H39+'Май 2025'!H39+'Июнь 2025'!H39</f>
        <v>0</v>
      </c>
      <c r="I39" s="359">
        <f>'Январь 2025'!I39+'Февраль 2025'!I39+'Март 2025'!I39+'Апрель 2025'!I39+'Май 2025'!I39+'Июнь 2025'!I39</f>
        <v>0</v>
      </c>
      <c r="J39" s="359">
        <f>'Январь 2025'!J39+'Февраль 2025'!J39+'Март 2025'!J39+'Апрель 2025'!J39+'Май 2025'!J39+'Июнь 2025'!J39</f>
        <v>11324583.818</v>
      </c>
      <c r="K39" s="359">
        <f>'Январь 2025'!K39+'Февраль 2025'!K39+'Март 2025'!K39+'Апрель 2025'!K39+'Май 2025'!K39+'Июнь 2025'!K39</f>
        <v>84801528.919</v>
      </c>
      <c r="L39" s="353"/>
      <c r="M39" s="345">
        <v>165868.17800000001</v>
      </c>
      <c r="N39" s="354"/>
      <c r="P39" s="2">
        <f>E39-'[1]Баланс для проверки'!E39+M39</f>
        <v>96291980.915000007</v>
      </c>
      <c r="Q39" s="2">
        <f>H39-'[1]Баланс для проверки'!H39</f>
        <v>0</v>
      </c>
      <c r="R39" s="2">
        <f>I39-'[1]Баланс для проверки'!I39</f>
        <v>0</v>
      </c>
      <c r="S39" s="2">
        <f>J39-'[1]Баланс для проверки'!J39+L39</f>
        <v>11324583.818</v>
      </c>
      <c r="T39" s="2">
        <f>K39-'[1]Баланс для проверки'!K39+M39</f>
        <v>84967397.097000003</v>
      </c>
    </row>
    <row r="40" spans="1:20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25273177.537</v>
      </c>
      <c r="F40" s="277"/>
      <c r="G40" s="277">
        <f t="shared" si="3"/>
        <v>25273177.537</v>
      </c>
      <c r="H40" s="359">
        <f>'Январь 2025'!H40+'Февраль 2025'!H40+'Март 2025'!H40+'Апрель 2025'!H40+'Май 2025'!H40+'Июнь 2025'!H40</f>
        <v>0</v>
      </c>
      <c r="I40" s="359">
        <f>'Январь 2025'!I40+'Февраль 2025'!I40+'Март 2025'!I40+'Апрель 2025'!I40+'Май 2025'!I40+'Июнь 2025'!I40</f>
        <v>0</v>
      </c>
      <c r="J40" s="359">
        <f>'Январь 2025'!J40+'Февраль 2025'!J40+'Март 2025'!J40+'Апрель 2025'!J40+'Май 2025'!J40+'Июнь 2025'!J40</f>
        <v>9455545.6329999994</v>
      </c>
      <c r="K40" s="359">
        <f>'Январь 2025'!K40+'Февраль 2025'!K40+'Март 2025'!K40+'Апрель 2025'!K40+'Май 2025'!K40+'Июнь 2025'!K40</f>
        <v>15817631.904000001</v>
      </c>
      <c r="L40" s="353"/>
      <c r="M40" s="345">
        <v>39187</v>
      </c>
      <c r="N40" s="354">
        <v>256066</v>
      </c>
      <c r="P40" s="2">
        <f>E40-'[1]Баланс для проверки'!E40+M40</f>
        <v>25312364.537</v>
      </c>
      <c r="Q40" s="2">
        <f>H40-'[1]Баланс для проверки'!H40</f>
        <v>0</v>
      </c>
      <c r="R40" s="2">
        <f>I40-'[1]Баланс для проверки'!I40</f>
        <v>0</v>
      </c>
      <c r="S40" s="2">
        <f>J40-'[1]Баланс для проверки'!J40+L40</f>
        <v>9455545.6329999994</v>
      </c>
      <c r="T40" s="2">
        <f>K40-'[1]Баланс для проверки'!K40+M40</f>
        <v>15856818.904000001</v>
      </c>
    </row>
    <row r="41" spans="1:20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2949355.4</v>
      </c>
      <c r="F41" s="277"/>
      <c r="G41" s="277">
        <f t="shared" si="3"/>
        <v>2949355.4</v>
      </c>
      <c r="H41" s="359">
        <f>'Январь 2025'!H41+'Февраль 2025'!H41+'Март 2025'!H41+'Апрель 2025'!H41+'Май 2025'!H41+'Июнь 2025'!H41</f>
        <v>0</v>
      </c>
      <c r="I41" s="359">
        <f>'Январь 2025'!I41+'Февраль 2025'!I41+'Март 2025'!I41+'Апрель 2025'!I41+'Май 2025'!I41+'Июнь 2025'!I41</f>
        <v>0</v>
      </c>
      <c r="J41" s="359">
        <f>'Январь 2025'!J41+'Февраль 2025'!J41+'Март 2025'!J41+'Апрель 2025'!J41+'Май 2025'!J41+'Июнь 2025'!J41</f>
        <v>1549314.6</v>
      </c>
      <c r="K41" s="359">
        <f>'Январь 2025'!K41+'Февраль 2025'!K41+'Март 2025'!K41+'Апрель 2025'!K41+'Май 2025'!K41+'Июнь 2025'!K41</f>
        <v>1400040.7999999998</v>
      </c>
      <c r="L41" s="353"/>
      <c r="M41" s="353"/>
      <c r="N41" s="354"/>
      <c r="P41" s="2">
        <f>E41-'[1]Баланс для проверки'!E41</f>
        <v>2949355.4</v>
      </c>
      <c r="Q41" s="2">
        <f>H41-'[1]Баланс для проверки'!H41</f>
        <v>0</v>
      </c>
      <c r="R41" s="2">
        <f>I41-'[1]Баланс для проверки'!I41</f>
        <v>0</v>
      </c>
      <c r="S41" s="2">
        <f>J41-'[1]Баланс для проверки'!J41+L41</f>
        <v>1549314.6</v>
      </c>
      <c r="T41" s="2">
        <f>K41-'[1]Баланс для проверки'!K41+M41</f>
        <v>1400040.7999999998</v>
      </c>
    </row>
    <row r="42" spans="1:20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35691938.791000001</v>
      </c>
      <c r="F42" s="277"/>
      <c r="G42" s="277">
        <f t="shared" si="3"/>
        <v>35691938.791000001</v>
      </c>
      <c r="H42" s="359">
        <f>'Январь 2025'!H42+'Февраль 2025'!H42+'Март 2025'!H42+'Апрель 2025'!H42+'Май 2025'!H42+'Июнь 2025'!H42</f>
        <v>0</v>
      </c>
      <c r="I42" s="359">
        <f>'Январь 2025'!I42+'Февраль 2025'!I42+'Март 2025'!I42+'Апрель 2025'!I42+'Май 2025'!I42+'Июнь 2025'!I42</f>
        <v>0</v>
      </c>
      <c r="J42" s="359">
        <f>'Январь 2025'!J42+'Февраль 2025'!J42+'Март 2025'!J42+'Апрель 2025'!J42+'Май 2025'!J42+'Июнь 2025'!J42</f>
        <v>12213710.839000002</v>
      </c>
      <c r="K42" s="359">
        <f>'Январь 2025'!K42+'Февраль 2025'!K42+'Март 2025'!K42+'Апрель 2025'!K42+'Май 2025'!K42+'Июнь 2025'!K42</f>
        <v>23478227.952</v>
      </c>
      <c r="L42" s="353"/>
      <c r="M42" s="345">
        <v>1565</v>
      </c>
      <c r="N42" s="354">
        <v>266334</v>
      </c>
      <c r="P42" s="2">
        <f>E42-'[1]Баланс для проверки'!E42+M42</f>
        <v>35693503.791000001</v>
      </c>
      <c r="Q42" s="2">
        <f>H42-'[1]Баланс для проверки'!H42</f>
        <v>0</v>
      </c>
      <c r="R42" s="2">
        <f>I42-'[1]Баланс для проверки'!I42</f>
        <v>0</v>
      </c>
      <c r="S42" s="2">
        <f>J42-'[1]Баланс для проверки'!J42+L42</f>
        <v>12213710.839000002</v>
      </c>
      <c r="T42" s="2">
        <f>K42-'[1]Баланс для проверки'!K42+M42</f>
        <v>23479792.952</v>
      </c>
    </row>
    <row r="43" spans="1:20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16061210.951000001</v>
      </c>
      <c r="F43" s="277"/>
      <c r="G43" s="277">
        <f t="shared" si="3"/>
        <v>16061210.951000001</v>
      </c>
      <c r="H43" s="359">
        <f>'Январь 2025'!H43+'Февраль 2025'!H43+'Март 2025'!H43+'Апрель 2025'!H43+'Май 2025'!H43+'Июнь 2025'!H43</f>
        <v>0</v>
      </c>
      <c r="I43" s="359">
        <f>'Январь 2025'!I43+'Февраль 2025'!I43+'Март 2025'!I43+'Апрель 2025'!I43+'Май 2025'!I43+'Июнь 2025'!I43</f>
        <v>0</v>
      </c>
      <c r="J43" s="359">
        <f>'Январь 2025'!J43+'Февраль 2025'!J43+'Март 2025'!J43+'Апрель 2025'!J43+'Май 2025'!J43+'Июнь 2025'!J43</f>
        <v>5241237.7539999997</v>
      </c>
      <c r="K43" s="359">
        <f>'Январь 2025'!K43+'Февраль 2025'!K43+'Март 2025'!K43+'Апрель 2025'!K43+'Май 2025'!K43+'Июнь 2025'!K43</f>
        <v>10819973.197000001</v>
      </c>
      <c r="L43" s="353"/>
      <c r="M43" s="345">
        <v>13062</v>
      </c>
      <c r="N43" s="354">
        <v>0</v>
      </c>
      <c r="P43" s="2">
        <f>E43-'[1]Баланс для проверки'!E43+M43</f>
        <v>16074272.951000001</v>
      </c>
      <c r="Q43" s="2">
        <f>H43-'[1]Баланс для проверки'!H43</f>
        <v>0</v>
      </c>
      <c r="R43" s="2">
        <f>I43-'[1]Баланс для проверки'!I43</f>
        <v>0</v>
      </c>
      <c r="S43" s="2">
        <f>J43-'[1]Баланс для проверки'!J43+L43</f>
        <v>5241237.7539999997</v>
      </c>
      <c r="T43" s="2">
        <f>K43-'[1]Баланс для проверки'!K43+M43</f>
        <v>10833035.197000001</v>
      </c>
    </row>
    <row r="44" spans="1:20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61307453.399000004</v>
      </c>
      <c r="F44" s="277"/>
      <c r="G44" s="277">
        <f>SUM(H44:K44)</f>
        <v>61307453.399000004</v>
      </c>
      <c r="H44" s="359">
        <f>'Январь 2025'!H44+'Февраль 2025'!H44+'Март 2025'!H44+'Апрель 2025'!H44+'Май 2025'!H44+'Июнь 2025'!H44</f>
        <v>0</v>
      </c>
      <c r="I44" s="359">
        <f>'Январь 2025'!I44+'Февраль 2025'!I44+'Март 2025'!I44+'Апрель 2025'!I44+'Май 2025'!I44+'Июнь 2025'!I44</f>
        <v>0</v>
      </c>
      <c r="J44" s="359">
        <f>'Январь 2025'!J44+'Февраль 2025'!J44+'Март 2025'!J44+'Апрель 2025'!J44+'Май 2025'!J44+'Июнь 2025'!J44</f>
        <v>17385027.824999999</v>
      </c>
      <c r="K44" s="359">
        <f>'Январь 2025'!K44+'Февраль 2025'!K44+'Март 2025'!K44+'Апрель 2025'!K44+'Май 2025'!K44+'Июнь 2025'!K44</f>
        <v>43922425.574000001</v>
      </c>
      <c r="L44" s="353">
        <v>17001.09</v>
      </c>
      <c r="M44" s="345">
        <v>19956.740000000002</v>
      </c>
      <c r="N44" s="354">
        <v>3358367</v>
      </c>
      <c r="P44" s="2">
        <f>E44-'[1]Баланс для проверки'!E44+L44+M44</f>
        <v>61344411.22900001</v>
      </c>
      <c r="Q44" s="2">
        <f>H44-'[1]Баланс для проверки'!H44</f>
        <v>0</v>
      </c>
      <c r="R44" s="2">
        <f>I44-'[1]Баланс для проверки'!I44</f>
        <v>0</v>
      </c>
      <c r="S44" s="2">
        <f>J44-'[1]Баланс для проверки'!J44+L44</f>
        <v>17402028.914999999</v>
      </c>
      <c r="T44" s="2">
        <f>K44-'[1]Баланс для проверки'!K44+M44</f>
        <v>43942382.314000003</v>
      </c>
    </row>
    <row r="45" spans="1:20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359">
        <f>'Январь 2025'!H45+'Февраль 2025'!H45+'Март 2025'!H45+'Апрель 2025'!H45+'Май 2025'!H45+'Июнь 2025'!H45</f>
        <v>0</v>
      </c>
      <c r="I45" s="359">
        <f>'Январь 2025'!I45+'Февраль 2025'!I45+'Март 2025'!I45+'Апрель 2025'!I45+'Май 2025'!I45+'Июнь 2025'!I45</f>
        <v>0</v>
      </c>
      <c r="J45" s="359">
        <f>'Январь 2025'!J45+'Февраль 2025'!J45+'Март 2025'!J45+'Апрель 2025'!J45+'Май 2025'!J45+'Июнь 2025'!J45</f>
        <v>0</v>
      </c>
      <c r="K45" s="359">
        <f>'Январь 2025'!K45+'Февраль 2025'!K45+'Март 2025'!K45+'Апрель 2025'!K45+'Май 2025'!K45+'Июнь 2025'!K45</f>
        <v>0</v>
      </c>
      <c r="L45" s="353"/>
      <c r="M45" s="353"/>
      <c r="N45" s="354"/>
      <c r="P45" s="2">
        <f>E45-'[1]Баланс для проверки'!E45+L45+M45</f>
        <v>0</v>
      </c>
      <c r="Q45" s="2">
        <f>H45-'[1]Баланс для проверки'!H45</f>
        <v>0</v>
      </c>
      <c r="R45" s="2">
        <f>I45-'[1]Баланс для проверки'!I45</f>
        <v>0</v>
      </c>
      <c r="S45" s="2">
        <f>J45-'[1]Баланс для проверки'!J45+L45</f>
        <v>0</v>
      </c>
      <c r="T45" s="2">
        <f>K45-'[1]Баланс для проверки'!K45+M45</f>
        <v>0</v>
      </c>
    </row>
    <row r="46" spans="1:20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9943.15</v>
      </c>
      <c r="F46" s="277"/>
      <c r="G46" s="277">
        <f>SUM(H46:K46)</f>
        <v>9943.15</v>
      </c>
      <c r="H46" s="359">
        <f>'Январь 2025'!H46+'Февраль 2025'!H46+'Март 2025'!H46+'Апрель 2025'!H46+'Май 2025'!H46+'Июнь 2025'!H46</f>
        <v>0</v>
      </c>
      <c r="I46" s="359">
        <f>'Январь 2025'!I46+'Февраль 2025'!I46+'Март 2025'!I46+'Апрель 2025'!I46+'Май 2025'!I46+'Июнь 2025'!I46</f>
        <v>0</v>
      </c>
      <c r="J46" s="359">
        <f>'Январь 2025'!J46+'Февраль 2025'!J46+'Март 2025'!J46+'Апрель 2025'!J46+'Май 2025'!J46+'Июнь 2025'!J46</f>
        <v>9040</v>
      </c>
      <c r="K46" s="359">
        <f>'Январь 2025'!K46+'Февраль 2025'!K46+'Март 2025'!K46+'Апрель 2025'!K46+'Май 2025'!K46+'Июнь 2025'!K46</f>
        <v>903.15</v>
      </c>
      <c r="L46" s="353"/>
      <c r="M46" s="353"/>
      <c r="N46" s="354"/>
      <c r="P46" s="2">
        <f>E46-'[1]Баланс для проверки'!E46+L46+M46</f>
        <v>9943.15</v>
      </c>
      <c r="Q46" s="2">
        <f>H46-'[1]Баланс для проверки'!H46</f>
        <v>0</v>
      </c>
      <c r="R46" s="2">
        <f>I46-'[1]Баланс для проверки'!I46</f>
        <v>0</v>
      </c>
      <c r="S46" s="2">
        <f>J46-'[1]Баланс для проверки'!J46+L46</f>
        <v>9040</v>
      </c>
      <c r="T46" s="2">
        <f>K46-'[1]Баланс для проверки'!K46+M46</f>
        <v>903.15</v>
      </c>
    </row>
    <row r="47" spans="1:20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26708488.736000001</v>
      </c>
      <c r="F47" s="277"/>
      <c r="G47" s="277">
        <f>SUM(H47:K47)</f>
        <v>26708488.736000001</v>
      </c>
      <c r="H47" s="359">
        <f>'Январь 2025'!H47+'Февраль 2025'!H47+'Март 2025'!H47+'Апрель 2025'!H47+'Май 2025'!H47+'Июнь 2025'!H47</f>
        <v>0</v>
      </c>
      <c r="I47" s="359">
        <f>'Январь 2025'!I47+'Февраль 2025'!I47+'Март 2025'!I47+'Апрель 2025'!I47+'Май 2025'!I47+'Июнь 2025'!I47</f>
        <v>0</v>
      </c>
      <c r="J47" s="359">
        <f>'Январь 2025'!J47+'Февраль 2025'!J47+'Март 2025'!J47+'Апрель 2025'!J47+'Май 2025'!J47+'Июнь 2025'!J47</f>
        <v>14921717.283</v>
      </c>
      <c r="K47" s="359">
        <f>'Январь 2025'!K47+'Февраль 2025'!K47+'Март 2025'!K47+'Апрель 2025'!K47+'Май 2025'!K47+'Июнь 2025'!K47</f>
        <v>11786771.453000002</v>
      </c>
      <c r="L47" s="353">
        <v>76103.252999999997</v>
      </c>
      <c r="M47" s="345">
        <v>9092.31</v>
      </c>
      <c r="N47" s="354">
        <v>1243623</v>
      </c>
      <c r="P47" s="2">
        <f>E47-'[1]Баланс для проверки'!E47+M47+L47</f>
        <v>26793684.298999999</v>
      </c>
      <c r="Q47" s="2">
        <f>H47-'[1]Баланс для проверки'!H46</f>
        <v>0</v>
      </c>
      <c r="R47" s="2">
        <f>I47-'[1]Баланс для проверки'!I46</f>
        <v>0</v>
      </c>
      <c r="S47" s="2">
        <f>J47-'[1]Баланс для проверки'!J47+L47</f>
        <v>14997820.536</v>
      </c>
      <c r="T47" s="2">
        <f>K47-'[1]Баланс для проверки'!K47+M47</f>
        <v>11795863.763000002</v>
      </c>
    </row>
    <row r="48" spans="1:20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154784.96299999999</v>
      </c>
      <c r="F48" s="277"/>
      <c r="G48" s="277">
        <f>SUM(H48:K48)</f>
        <v>154784.96299999999</v>
      </c>
      <c r="H48" s="359">
        <f>'Январь 2025'!H48+'Февраль 2025'!H48+'Март 2025'!H48+'Апрель 2025'!H48+'Май 2025'!H48+'Июнь 2025'!H48</f>
        <v>0</v>
      </c>
      <c r="I48" s="359">
        <f>'Январь 2025'!I48+'Февраль 2025'!I48+'Март 2025'!I48+'Апрель 2025'!I48+'Май 2025'!I48+'Июнь 2025'!I48</f>
        <v>0</v>
      </c>
      <c r="J48" s="359">
        <f>'Январь 2025'!J48+'Февраль 2025'!J48+'Март 2025'!J48+'Апрель 2025'!J48+'Май 2025'!J48+'Июнь 2025'!J48</f>
        <v>75343.962999999989</v>
      </c>
      <c r="K48" s="359">
        <f>'Январь 2025'!K48+'Февраль 2025'!K48+'Март 2025'!K48+'Апрель 2025'!K48+'Май 2025'!K48+'Июнь 2025'!K48</f>
        <v>79441</v>
      </c>
      <c r="L48" s="161"/>
      <c r="M48" s="161"/>
      <c r="N48" s="334"/>
      <c r="P48" s="2">
        <f>E48-'[1]Баланс для проверки'!E48</f>
        <v>154784.96299999999</v>
      </c>
      <c r="Q48" s="2">
        <f>H48-'[1]Баланс для проверки'!H48</f>
        <v>0</v>
      </c>
      <c r="R48" s="2">
        <f>I48-'[1]Баланс для проверки'!I48</f>
        <v>0</v>
      </c>
      <c r="S48" s="2">
        <f>J48-'[1]Баланс для проверки'!J48+L48</f>
        <v>75343.962999999989</v>
      </c>
      <c r="T48" s="2">
        <f>K48-'[1]Баланс для проверки'!K48+M48</f>
        <v>79441</v>
      </c>
    </row>
    <row r="49" spans="1:20" ht="31.5" customHeight="1" thickBot="1" x14ac:dyDescent="0.3">
      <c r="A49" s="317" t="s">
        <v>92</v>
      </c>
      <c r="B49" s="407" t="s">
        <v>93</v>
      </c>
      <c r="C49" s="408"/>
      <c r="D49" s="276" t="s">
        <v>17</v>
      </c>
      <c r="E49" s="277">
        <f>G49</f>
        <v>61003365.093671001</v>
      </c>
      <c r="F49" s="277"/>
      <c r="G49" s="277">
        <f t="shared" si="3"/>
        <v>61003365.093671001</v>
      </c>
      <c r="H49" s="359">
        <f>'Январь 2025'!H49+'Февраль 2025'!H49+'Март 2025'!H49+'Апрель 2025'!H49+'Май 2025'!H49+'Июнь 2025'!H49</f>
        <v>0</v>
      </c>
      <c r="I49" s="359">
        <f>'Январь 2025'!I49+'Февраль 2025'!I49+'Март 2025'!I49+'Апрель 2025'!I49+'Май 2025'!I49+'Июнь 2025'!I49</f>
        <v>0</v>
      </c>
      <c r="J49" s="359">
        <f>'Январь 2025'!J49+'Февраль 2025'!J49+'Март 2025'!J49+'Апрель 2025'!J49+'Май 2025'!J49+'Июнь 2025'!J49</f>
        <v>60063616.781000003</v>
      </c>
      <c r="K49" s="359">
        <f>'Январь 2025'!K49+'Февраль 2025'!K49+'Март 2025'!K49+'Апрель 2025'!K49+'Май 2025'!K49+'Июнь 2025'!K49</f>
        <v>939748.31267100002</v>
      </c>
      <c r="L49" s="336"/>
      <c r="M49" s="336"/>
      <c r="N49" s="337"/>
      <c r="P49" s="2">
        <f>E49-'[1]Баланс для проверки'!E49</f>
        <v>61003365.093671001</v>
      </c>
      <c r="Q49" s="2">
        <f>H49-'[1]Баланс для проверки'!H49</f>
        <v>0</v>
      </c>
      <c r="R49" s="2">
        <f>I49-'[1]Баланс для проверки'!I49</f>
        <v>0</v>
      </c>
      <c r="S49" s="2">
        <f>J49-'[1]Баланс для проверки'!J49+L49</f>
        <v>60063616.781000003</v>
      </c>
      <c r="T49" s="2">
        <f>K49-'[1]Баланс для проверки'!K49</f>
        <v>939748.31267100002</v>
      </c>
    </row>
    <row r="50" spans="1:20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  <c r="L50" s="225"/>
      <c r="M50" s="92"/>
      <c r="P50" s="2">
        <f>E50-'[1]Баланс для проверки'!E50</f>
        <v>0</v>
      </c>
      <c r="Q50" s="2">
        <f>H50-'[1]Баланс для проверки'!H50</f>
        <v>0</v>
      </c>
      <c r="R50" s="2">
        <f>I50-'[1]Баланс для проверки'!I50</f>
        <v>0</v>
      </c>
      <c r="S50" s="2">
        <f>J50-'[1]Баланс для проверки'!J50+L50</f>
        <v>0</v>
      </c>
      <c r="T50" s="2">
        <f>K50-'[1]Баланс для проверки'!K50</f>
        <v>0</v>
      </c>
    </row>
    <row r="51" spans="1:20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  <c r="L51" s="47"/>
      <c r="M51" s="92"/>
      <c r="P51" s="2">
        <f>E51-'[1]Баланс для проверки'!E51</f>
        <v>0</v>
      </c>
      <c r="Q51" s="2">
        <f>H51-'[1]Баланс для проверки'!H51</f>
        <v>0</v>
      </c>
      <c r="R51" s="2">
        <f>I51-'[1]Баланс для проверки'!I51</f>
        <v>0</v>
      </c>
      <c r="S51" s="2">
        <f>J51-'[1]Баланс для проверки'!J51+L51</f>
        <v>0</v>
      </c>
      <c r="T51" s="2">
        <f>K51-'[1]Баланс для проверки'!K51</f>
        <v>0</v>
      </c>
    </row>
    <row r="52" spans="1:20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>G52</f>
        <v>13217005.158879999</v>
      </c>
      <c r="F52" s="338"/>
      <c r="G52" s="339">
        <f>H52+I52+J52+K52</f>
        <v>13217005.158879999</v>
      </c>
      <c r="H52" s="339">
        <v>0</v>
      </c>
      <c r="I52" s="339">
        <v>0</v>
      </c>
      <c r="J52" s="389">
        <f>J55+J56+J53+J54</f>
        <v>13217005.158879999</v>
      </c>
      <c r="K52" s="49">
        <f>K55</f>
        <v>0</v>
      </c>
      <c r="L52" s="47"/>
      <c r="M52" s="92"/>
      <c r="P52" s="2">
        <f>E52-'[1]Баланс для проверки'!E52</f>
        <v>10361172.211879998</v>
      </c>
      <c r="Q52" s="2">
        <f>H52-'[1]Баланс для проверки'!H52</f>
        <v>0</v>
      </c>
      <c r="R52" s="2">
        <f>I52-'[1]Баланс для проверки'!I52</f>
        <v>0</v>
      </c>
      <c r="S52" s="2">
        <f>J52-'[1]Баланс для проверки'!J52+L52</f>
        <v>10361172.211879998</v>
      </c>
      <c r="T52" s="2">
        <f>K52-'[1]Баланс для проверки'!K52</f>
        <v>0</v>
      </c>
    </row>
    <row r="53" spans="1:20" ht="28.5" customHeight="1" x14ac:dyDescent="0.25">
      <c r="A53" s="275" t="s">
        <v>100</v>
      </c>
      <c r="B53" s="398" t="s">
        <v>178</v>
      </c>
      <c r="C53" s="399"/>
      <c r="D53" s="276" t="s">
        <v>17</v>
      </c>
      <c r="E53" s="338">
        <f>G53</f>
        <v>620468.15887999989</v>
      </c>
      <c r="F53" s="338"/>
      <c r="G53" s="339">
        <f>H53+I53+J53+K53</f>
        <v>620468.15887999989</v>
      </c>
      <c r="H53" s="362">
        <f>'Январь 2025'!H53+'Февраль 2025'!H53+'Март 2025'!H53+'Апрель 2025'!H53+'Май 2025'!H53+'Июнь 2025'!H53</f>
        <v>0</v>
      </c>
      <c r="I53" s="362">
        <f>'Январь 2025'!I53+'Февраль 2025'!I53+'Март 2025'!I53+'Апрель 2025'!I53+'Май 2025'!I53+'Июнь 2025'!I53</f>
        <v>0</v>
      </c>
      <c r="J53" s="362">
        <f>'Январь 2025'!J53+'Февраль 2025'!J53+'Март 2025'!J53+'Апрель 2025'!J53+'Май 2025'!J53+'Июнь 2025'!J53</f>
        <v>620468.15887999989</v>
      </c>
      <c r="K53" s="362">
        <f>'Январь 2025'!K53+'Февраль 2025'!K53+'Март 2025'!K53+'Апрель 2025'!K53+'Май 2025'!K53+'Июнь 2025'!K53</f>
        <v>0</v>
      </c>
      <c r="L53" s="47"/>
      <c r="M53" s="92"/>
      <c r="P53" s="2">
        <f>E53-'[1]Баланс для проверки'!E52</f>
        <v>-2235364.7881200002</v>
      </c>
      <c r="Q53" s="2">
        <f>H53-'[1]Баланс для проверки'!H52</f>
        <v>0</v>
      </c>
      <c r="R53" s="2">
        <f>I53-'[1]Баланс для проверки'!I52</f>
        <v>0</v>
      </c>
      <c r="S53" s="2">
        <f>J53-'[1]Баланс для проверки'!J52</f>
        <v>-2235364.7881200002</v>
      </c>
      <c r="T53" s="2">
        <f>K53-'[1]Баланс для проверки'!K52</f>
        <v>0</v>
      </c>
    </row>
    <row r="54" spans="1:20" ht="28.5" customHeight="1" x14ac:dyDescent="0.25">
      <c r="A54" s="275" t="s">
        <v>102</v>
      </c>
      <c r="B54" s="398" t="s">
        <v>103</v>
      </c>
      <c r="C54" s="399"/>
      <c r="D54" s="276" t="s">
        <v>17</v>
      </c>
      <c r="E54" s="338">
        <f>G54</f>
        <v>12596537</v>
      </c>
      <c r="F54" s="338"/>
      <c r="G54" s="339">
        <f>H54+I54+J54+K54</f>
        <v>12596537</v>
      </c>
      <c r="H54" s="362">
        <f>'Январь 2025'!H54+'Февраль 2025'!H54+'Март 2025'!H54+'Апрель 2025'!H54+'Май 2025'!H54+'Июнь 2025'!H54</f>
        <v>0</v>
      </c>
      <c r="I54" s="362">
        <f>'Январь 2025'!I54+'Февраль 2025'!I54+'Март 2025'!I54+'Апрель 2025'!I54+'Май 2025'!I54+'Июнь 2025'!I54</f>
        <v>0</v>
      </c>
      <c r="J54" s="362">
        <f>'Январь 2025'!J54+'Февраль 2025'!J54+'Март 2025'!J54+'Апрель 2025'!J54+'Май 2025'!J54+'Июнь 2025'!J54</f>
        <v>12596537</v>
      </c>
      <c r="K54" s="362">
        <f>'Январь 2025'!K54+'Февраль 2025'!K54+'Март 2025'!K54+'Апрель 2025'!K54+'Май 2025'!K54+'Июнь 2025'!K54</f>
        <v>0</v>
      </c>
      <c r="L54" s="47"/>
      <c r="M54" s="92"/>
      <c r="P54" s="2">
        <f>E54-'[1]Баланс для проверки'!E53</f>
        <v>12205684</v>
      </c>
      <c r="Q54" s="2">
        <f>H54-'[1]Баланс для проверки'!H53</f>
        <v>0</v>
      </c>
      <c r="R54" s="2">
        <f>I54-'[1]Баланс для проверки'!I53</f>
        <v>0</v>
      </c>
      <c r="S54" s="2">
        <f>J54-'[1]Баланс для проверки'!J53</f>
        <v>12205684</v>
      </c>
      <c r="T54" s="2">
        <f>K54-'[1]Баланс для проверки'!K53</f>
        <v>0</v>
      </c>
    </row>
    <row r="55" spans="1:20" ht="28.5" customHeight="1" x14ac:dyDescent="0.25">
      <c r="A55" s="275" t="s">
        <v>104</v>
      </c>
      <c r="B55" s="398"/>
      <c r="C55" s="399"/>
      <c r="D55" s="276" t="s">
        <v>17</v>
      </c>
      <c r="E55" s="338">
        <f>G55</f>
        <v>0</v>
      </c>
      <c r="F55" s="338">
        <f>+++C69</f>
        <v>0</v>
      </c>
      <c r="G55" s="339">
        <f>H55+I55+J55+K55</f>
        <v>0</v>
      </c>
      <c r="H55" s="362">
        <f>'Январь 2025'!H55+'Февраль 2025'!H55+'Март 2025'!H55+'Апрель 2025'!H55+'Май 2025'!H55+'Июнь 2025'!H55</f>
        <v>0</v>
      </c>
      <c r="I55" s="362">
        <f>'Январь 2025'!I55+'Февраль 2025'!I55+'Март 2025'!I55+'Апрель 2025'!I55+'Май 2025'!I55+'Июнь 2025'!I55</f>
        <v>0</v>
      </c>
      <c r="J55" s="362">
        <f>'Январь 2025'!J55+'Февраль 2025'!J55+'Март 2025'!J55+'Апрель 2025'!J55+'Май 2025'!J55+'Июнь 2025'!J55</f>
        <v>0</v>
      </c>
      <c r="K55" s="362">
        <f>'Январь 2025'!K55+'Февраль 2025'!K55+'Март 2025'!K55+'Апрель 2025'!K55+'Май 2025'!K55+'Июнь 2025'!K55</f>
        <v>0</v>
      </c>
      <c r="L55" s="47"/>
      <c r="M55" s="92"/>
      <c r="P55" s="2">
        <f>E55-'[1]Баланс для проверки'!E54</f>
        <v>-154013.94699999999</v>
      </c>
      <c r="Q55" s="2">
        <f>H55-'[1]Баланс для проверки'!H54</f>
        <v>0</v>
      </c>
      <c r="R55" s="2">
        <f>I55-'[1]Баланс для проверки'!I54</f>
        <v>0</v>
      </c>
      <c r="S55" s="2">
        <f>J55-'[1]Баланс для проверки'!J54</f>
        <v>-154013.94699999999</v>
      </c>
      <c r="T55" s="2">
        <f>K55-'[1]Баланс для проверки'!K54</f>
        <v>0</v>
      </c>
    </row>
    <row r="56" spans="1:20" ht="28.5" customHeight="1" x14ac:dyDescent="0.25">
      <c r="A56" s="275" t="s">
        <v>150</v>
      </c>
      <c r="B56" s="398"/>
      <c r="C56" s="399"/>
      <c r="D56" s="276" t="s">
        <v>17</v>
      </c>
      <c r="E56" s="50">
        <f>G56</f>
        <v>0</v>
      </c>
      <c r="F56" s="50"/>
      <c r="G56" s="51">
        <f>H56+I56+J56+K56</f>
        <v>0</v>
      </c>
      <c r="H56" s="362">
        <f>'Январь 2025'!H56+'Февраль 2025'!H56+'Март 2025'!H56+'Апрель 2025'!H56+'Май 2025'!H56+'Июнь 2025'!H56</f>
        <v>0</v>
      </c>
      <c r="I56" s="362">
        <f>'Январь 2025'!I56+'Февраль 2025'!I56+'Март 2025'!I56+'Апрель 2025'!I56+'Май 2025'!I56+'Июнь 2025'!I56</f>
        <v>0</v>
      </c>
      <c r="J56" s="362">
        <f>'Январь 2025'!J56+'Февраль 2025'!J56+'Март 2025'!J56+'Апрель 2025'!J56+'Май 2025'!J56+'Июнь 2025'!J56</f>
        <v>0</v>
      </c>
      <c r="K56" s="362">
        <f>'Январь 2025'!K56+'Февраль 2025'!K56+'Март 2025'!K56+'Апрель 2025'!K56+'Май 2025'!K56+'Июнь 2025'!K56</f>
        <v>0</v>
      </c>
      <c r="L56"/>
      <c r="M56" s="92"/>
      <c r="P56" s="2">
        <f>E56-'[1]Баланс для проверки'!E55</f>
        <v>-2310966</v>
      </c>
      <c r="Q56" s="2">
        <f>H56-'[1]Баланс для проверки'!H55</f>
        <v>0</v>
      </c>
      <c r="R56" s="2">
        <f>I56-'[1]Баланс для проверки'!I55</f>
        <v>0</v>
      </c>
      <c r="S56" s="2">
        <f>J56-'[1]Баланс для проверки'!J55</f>
        <v>-2310966</v>
      </c>
      <c r="T56" s="2">
        <f>K56-'[1]Баланс для проверки'!K55</f>
        <v>0</v>
      </c>
    </row>
    <row r="57" spans="1:20" ht="35.25" customHeight="1" x14ac:dyDescent="0.25">
      <c r="A57" s="317" t="s">
        <v>106</v>
      </c>
      <c r="B57" s="407" t="s">
        <v>175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  <c r="L57" s="47"/>
      <c r="M57" s="92"/>
      <c r="P57" s="2">
        <f>E57-'[1]Баланс для проверки'!E57</f>
        <v>0</v>
      </c>
      <c r="Q57" s="2">
        <f>H57-'[1]Баланс для проверки'!H57</f>
        <v>0</v>
      </c>
      <c r="R57" s="2">
        <f>I57-'[1]Баланс для проверки'!I57</f>
        <v>0</v>
      </c>
      <c r="S57" s="2">
        <f>J57-'[1]Баланс для проверки'!J57</f>
        <v>0</v>
      </c>
      <c r="T57" s="2">
        <f>K57-'[1]Баланс для проверки'!K57</f>
        <v>0</v>
      </c>
    </row>
    <row r="58" spans="1:20" ht="28.5" customHeight="1" x14ac:dyDescent="0.25">
      <c r="A58" s="317" t="s">
        <v>108</v>
      </c>
      <c r="B58" s="407" t="s">
        <v>147</v>
      </c>
      <c r="C58" s="408"/>
      <c r="D58" s="276" t="s">
        <v>17</v>
      </c>
      <c r="E58" s="277">
        <f>G58</f>
        <v>2172067.0859999997</v>
      </c>
      <c r="F58" s="277"/>
      <c r="G58" s="278">
        <f>J58+K58</f>
        <v>2172067.0859999997</v>
      </c>
      <c r="H58" s="360">
        <f>'Январь 2025'!H58+'Февраль 2025'!H58+'Март 2025'!H58+'Апрель 2025'!H58+'Май 2025'!H58+'Июнь 2025'!H58</f>
        <v>0</v>
      </c>
      <c r="I58" s="360">
        <f>'Январь 2025'!I58+'Февраль 2025'!I58+'Март 2025'!I58+'Апрель 2025'!I58+'Май 2025'!I58+'Июнь 2025'!I58</f>
        <v>0</v>
      </c>
      <c r="J58" s="360">
        <f>'Январь 2025'!J58+'Февраль 2025'!J58+'Март 2025'!J58+'Апрель 2025'!J58+'Май 2025'!J58+'Июнь 2025'!J58</f>
        <v>214768.43899999998</v>
      </c>
      <c r="K58" s="360">
        <f>'Январь 2025'!K58+'Февраль 2025'!K58+'Март 2025'!K58+'Апрель 2025'!K58+'Май 2025'!K58+'Июнь 2025'!K58</f>
        <v>1957298.6469999999</v>
      </c>
      <c r="L58" s="47"/>
      <c r="M58" s="92"/>
      <c r="P58" s="2">
        <f>E58-'[1]Баланс для проверки'!E58</f>
        <v>1278952.4109999996</v>
      </c>
      <c r="Q58" s="2">
        <f>H58-'[1]Баланс для проверки'!H58</f>
        <v>0</v>
      </c>
      <c r="R58" s="2">
        <f>I58-'[1]Баланс для проверки'!I58</f>
        <v>0</v>
      </c>
      <c r="S58" s="2">
        <f>J58-'[1]Баланс для проверки'!J58</f>
        <v>-297701.304</v>
      </c>
      <c r="T58" s="2">
        <f>K58-'[1]Баланс для проверки'!K58</f>
        <v>1576653.7149999999</v>
      </c>
    </row>
    <row r="59" spans="1:20" ht="49.5" customHeight="1" x14ac:dyDescent="0.25">
      <c r="A59" s="317" t="s">
        <v>110</v>
      </c>
      <c r="B59" s="402" t="s">
        <v>111</v>
      </c>
      <c r="C59" s="40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  <c r="L59" s="47"/>
      <c r="M59" s="92"/>
      <c r="P59" s="2">
        <f>E59-'[1]Баланс для проверки'!E59</f>
        <v>0</v>
      </c>
      <c r="Q59" s="2">
        <f>H59-'[1]Баланс для проверки'!H59</f>
        <v>0</v>
      </c>
      <c r="R59" s="2">
        <f>I59-'[1]Баланс для проверки'!I59</f>
        <v>0</v>
      </c>
      <c r="S59" s="2">
        <f>J59-'[1]Баланс для проверки'!J59</f>
        <v>0</v>
      </c>
      <c r="T59" s="2">
        <f>K59-'[1]Баланс для проверки'!K59</f>
        <v>0</v>
      </c>
    </row>
    <row r="60" spans="1:20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-8601341</v>
      </c>
      <c r="F60" s="315"/>
      <c r="G60" s="320">
        <f>ROUND(G12-G32,0)</f>
        <v>-8601341</v>
      </c>
      <c r="H60" s="315"/>
      <c r="I60" s="315"/>
      <c r="J60" s="315"/>
      <c r="K60" s="315"/>
      <c r="L60" s="16"/>
      <c r="M60" s="92"/>
      <c r="P60" s="2">
        <f>E60-'[1]Баланс для проверки'!E60</f>
        <v>-103207099.053</v>
      </c>
      <c r="Q60" s="2">
        <f>H60-'[1]Баланс для проверки'!H60</f>
        <v>0</v>
      </c>
      <c r="R60" s="2">
        <f>I60-'[1]Баланс для проверки'!I60</f>
        <v>0</v>
      </c>
      <c r="S60" s="2">
        <f>J60-'[1]Баланс для проверки'!J60</f>
        <v>0</v>
      </c>
      <c r="T60" s="2">
        <f>K60-'[1]Баланс для проверки'!K60</f>
        <v>0</v>
      </c>
    </row>
    <row r="61" spans="1:20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-1.7472696028513497</v>
      </c>
      <c r="F61" s="322"/>
      <c r="G61" s="321">
        <f>G60/G12*100</f>
        <v>-1.7472696028513497</v>
      </c>
      <c r="H61" s="315"/>
      <c r="I61" s="315"/>
      <c r="J61" s="315"/>
      <c r="K61" s="315"/>
      <c r="L61" s="117"/>
      <c r="M61" s="92"/>
      <c r="P61" s="2">
        <f>E61-'[1]Баланс для проверки'!E61</f>
        <v>-98.817055846131538</v>
      </c>
      <c r="Q61" s="2">
        <f>H61-'[1]Баланс для проверки'!H61</f>
        <v>0</v>
      </c>
      <c r="R61" s="2">
        <f>I61-'[1]Баланс для проверки'!I61</f>
        <v>0</v>
      </c>
      <c r="S61" s="2">
        <f>J61-'[1]Баланс для проверки'!J61</f>
        <v>0</v>
      </c>
      <c r="T61" s="2">
        <f>K61-'[1]Баланс для проверки'!K61</f>
        <v>0</v>
      </c>
    </row>
    <row r="62" spans="1:20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f>G62</f>
        <v>-8601341</v>
      </c>
      <c r="F62" s="324"/>
      <c r="G62" s="323">
        <f>G60</f>
        <v>-8601341</v>
      </c>
      <c r="H62" s="324"/>
      <c r="I62" s="324"/>
      <c r="J62" s="324"/>
      <c r="K62" s="324"/>
      <c r="L62" s="58"/>
      <c r="M62" s="92"/>
      <c r="P62" s="2">
        <f>E62-'[1]Баланс для проверки'!E62</f>
        <v>-103207099.053</v>
      </c>
      <c r="Q62" s="2">
        <f>H62-'[1]Баланс для проверки'!H62</f>
        <v>0</v>
      </c>
      <c r="R62" s="2">
        <f>I62-'[1]Баланс для проверки'!I62</f>
        <v>0</v>
      </c>
      <c r="S62" s="2">
        <f>J62-'[1]Баланс для проверки'!J62</f>
        <v>0</v>
      </c>
      <c r="T62" s="2">
        <f>K62-'[1]Баланс для проверки'!K62</f>
        <v>0</v>
      </c>
    </row>
    <row r="63" spans="1:20" ht="28.5" customHeight="1" x14ac:dyDescent="0.25">
      <c r="A63" s="317" t="s">
        <v>120</v>
      </c>
      <c r="B63" s="405"/>
      <c r="C63" s="319"/>
      <c r="D63" s="276" t="s">
        <v>117</v>
      </c>
      <c r="E63" s="321">
        <f>E62/E12*100</f>
        <v>-1.7472696028513497</v>
      </c>
      <c r="F63" s="325"/>
      <c r="G63" s="321">
        <f>G62/G12*100</f>
        <v>-1.7472696028513497</v>
      </c>
      <c r="H63" s="324"/>
      <c r="I63" s="324"/>
      <c r="J63" s="324"/>
      <c r="K63" s="324"/>
      <c r="L63" s="117"/>
      <c r="M63" s="92"/>
      <c r="P63" s="2">
        <f>E63-'[1]Баланс для проверки'!E63</f>
        <v>-98.817055846131538</v>
      </c>
      <c r="Q63" s="2">
        <f>H63-'[1]Баланс для проверки'!H63</f>
        <v>0</v>
      </c>
      <c r="R63" s="2">
        <f>I63-'[1]Баланс для проверки'!I63</f>
        <v>0</v>
      </c>
      <c r="S63" s="2">
        <f>J63-'[1]Баланс для проверки'!J63</f>
        <v>0</v>
      </c>
      <c r="T63" s="2">
        <f>K63-'[1]Баланс для проверки'!K63</f>
        <v>0</v>
      </c>
    </row>
    <row r="64" spans="1:20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485485526.60767096</v>
      </c>
      <c r="F64" s="315"/>
      <c r="G64" s="320">
        <f>G32-G52-G58</f>
        <v>485485526.60767096</v>
      </c>
      <c r="H64" s="320"/>
      <c r="I64" s="320"/>
      <c r="J64" s="320"/>
      <c r="K64" s="315"/>
      <c r="L64" s="16"/>
      <c r="M64" s="92"/>
      <c r="P64" s="2">
        <f>E64-'[1]Баланс для проверки'!E64</f>
        <v>486378641.28267097</v>
      </c>
      <c r="Q64" s="2">
        <f>H64-'[1]Баланс для проверки'!H64</f>
        <v>0</v>
      </c>
      <c r="R64" s="2">
        <f>I64-'[1]Баланс для проверки'!I64</f>
        <v>0</v>
      </c>
      <c r="S64" s="2">
        <f>J64-'[1]Баланс для проверки'!J64</f>
        <v>0</v>
      </c>
      <c r="T64" s="2">
        <f>K64-'[1]Баланс для проверки'!K64</f>
        <v>0</v>
      </c>
    </row>
    <row r="65" spans="1:20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2172067.0859999997</v>
      </c>
      <c r="F65" s="315"/>
      <c r="G65" s="320">
        <f>G58</f>
        <v>2172067.0859999997</v>
      </c>
      <c r="H65" s="320"/>
      <c r="I65" s="320"/>
      <c r="J65" s="320"/>
      <c r="K65" s="315"/>
      <c r="L65" s="16"/>
      <c r="M65" s="92"/>
      <c r="P65" s="2">
        <f>E65-'[1]Баланс для проверки'!E65</f>
        <v>1278952.4109999996</v>
      </c>
      <c r="Q65" s="2">
        <f>H65-'[1]Баланс для проверки'!H65</f>
        <v>0</v>
      </c>
      <c r="R65" s="2">
        <f>I65-'[1]Баланс для проверки'!I65</f>
        <v>0</v>
      </c>
      <c r="S65" s="2">
        <f>J65-'[1]Баланс для проверки'!J65</f>
        <v>0</v>
      </c>
      <c r="T65" s="2">
        <f>K65-'[1]Баланс для проверки'!K65</f>
        <v>0</v>
      </c>
    </row>
    <row r="66" spans="1:20" ht="17.25" customHeight="1" x14ac:dyDescent="0.25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2"/>
      <c r="M66" s="92"/>
    </row>
    <row r="67" spans="1:20" ht="17.25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  <c r="L67" s="72"/>
      <c r="M67" s="73"/>
    </row>
    <row r="68" spans="1:20" ht="17.25" customHeight="1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  <c r="L68" s="75"/>
      <c r="M68" s="71"/>
    </row>
    <row r="69" spans="1:20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247"/>
      <c r="H69" s="75"/>
      <c r="I69" s="401" t="s">
        <v>130</v>
      </c>
      <c r="J69" s="401"/>
      <c r="K69" s="75"/>
      <c r="L69" s="75"/>
      <c r="M69" s="121"/>
    </row>
    <row r="70" spans="1:20" ht="20.2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  <c r="L70" s="75"/>
      <c r="M70" s="73"/>
    </row>
    <row r="71" spans="1:20" ht="44.25" customHeight="1" x14ac:dyDescent="0.3">
      <c r="A71" s="76" t="s">
        <v>132</v>
      </c>
      <c r="B71" s="76"/>
      <c r="C71" s="76"/>
      <c r="D71" s="397" t="s">
        <v>133</v>
      </c>
      <c r="E71" s="397"/>
      <c r="F71" s="75"/>
      <c r="G71" s="75"/>
      <c r="H71" s="75"/>
      <c r="I71" s="1" t="s">
        <v>133</v>
      </c>
      <c r="K71" s="75" t="s">
        <v>144</v>
      </c>
      <c r="L71" s="76"/>
      <c r="M71" s="122"/>
    </row>
    <row r="72" spans="1:20" ht="20.25" x14ac:dyDescent="0.3">
      <c r="A72" s="397" t="s">
        <v>135</v>
      </c>
      <c r="B72" s="397"/>
      <c r="C72" s="75"/>
      <c r="D72" s="397" t="s">
        <v>136</v>
      </c>
      <c r="E72" s="397"/>
      <c r="F72" s="75"/>
      <c r="G72" s="75"/>
      <c r="H72" s="75"/>
      <c r="I72" s="397" t="s">
        <v>135</v>
      </c>
      <c r="J72" s="397"/>
      <c r="K72" s="76"/>
      <c r="L72" s="76"/>
      <c r="M72" s="122"/>
    </row>
    <row r="73" spans="1:20" ht="20.25" x14ac:dyDescent="0.3">
      <c r="A73" s="76"/>
      <c r="B73" s="76"/>
      <c r="C73" s="76"/>
      <c r="D73" s="75"/>
      <c r="E73" s="75"/>
      <c r="F73" s="75"/>
      <c r="G73" s="75"/>
      <c r="H73" s="75"/>
      <c r="I73" s="75"/>
      <c r="J73" s="75"/>
      <c r="K73" s="75"/>
      <c r="L73" s="75"/>
      <c r="M73" s="122"/>
    </row>
    <row r="74" spans="1:20" ht="20.25" x14ac:dyDescent="0.3">
      <c r="A74" s="397"/>
      <c r="B74" s="397"/>
      <c r="C74" s="75"/>
      <c r="D74" s="397"/>
      <c r="E74" s="397"/>
      <c r="F74" s="75"/>
      <c r="G74" s="75"/>
      <c r="H74" s="75"/>
      <c r="I74" s="397"/>
      <c r="J74" s="397"/>
      <c r="K74" s="75"/>
      <c r="L74" s="75"/>
      <c r="M74" s="122"/>
    </row>
    <row r="75" spans="1:20" x14ac:dyDescent="0.25">
      <c r="A75" s="77"/>
      <c r="B75" s="77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123"/>
    </row>
    <row r="76" spans="1:20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123"/>
    </row>
    <row r="77" spans="1:20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122"/>
    </row>
    <row r="78" spans="1:20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122"/>
    </row>
    <row r="79" spans="1:20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122"/>
    </row>
    <row r="80" spans="1:20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122"/>
    </row>
    <row r="81" spans="1:13" x14ac:dyDescent="0.25">
      <c r="A81" s="77"/>
      <c r="B81" s="77"/>
      <c r="C81" s="70"/>
      <c r="D81" s="70"/>
      <c r="E81" s="70"/>
      <c r="F81" s="78"/>
      <c r="G81" s="70"/>
      <c r="H81" s="70"/>
      <c r="I81" s="70"/>
      <c r="J81" s="70"/>
      <c r="K81" s="70"/>
      <c r="L81" s="70"/>
      <c r="M81" s="122"/>
    </row>
    <row r="82" spans="1:13" x14ac:dyDescent="0.25">
      <c r="A82" s="77"/>
      <c r="B82" s="77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122"/>
    </row>
    <row r="83" spans="1:13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122"/>
    </row>
    <row r="84" spans="1:13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122"/>
    </row>
    <row r="85" spans="1:13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122"/>
    </row>
    <row r="86" spans="1:13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122"/>
    </row>
    <row r="87" spans="1:13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22"/>
    </row>
    <row r="88" spans="1:13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122"/>
    </row>
    <row r="89" spans="1:13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122"/>
    </row>
    <row r="90" spans="1:13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122"/>
    </row>
    <row r="91" spans="1:13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122"/>
    </row>
    <row r="92" spans="1:13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122"/>
    </row>
    <row r="93" spans="1:13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122"/>
    </row>
    <row r="94" spans="1:13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122"/>
    </row>
    <row r="95" spans="1:13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122"/>
    </row>
    <row r="96" spans="1:13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122"/>
    </row>
    <row r="97" spans="1:13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122"/>
    </row>
    <row r="98" spans="1:13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  <c r="L98"/>
      <c r="M98" s="122"/>
    </row>
    <row r="99" spans="1:13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  <c r="L99"/>
      <c r="M99" s="122"/>
    </row>
    <row r="100" spans="1:13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  <c r="L100"/>
      <c r="M100" s="122"/>
    </row>
    <row r="101" spans="1:13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  <c r="L101"/>
      <c r="M101" s="122"/>
    </row>
    <row r="102" spans="1:13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  <c r="L102"/>
    </row>
    <row r="103" spans="1:13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  <c r="L103"/>
    </row>
    <row r="104" spans="1:13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3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3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3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3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3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3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3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3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/>
      <c r="F121"/>
      <c r="G121"/>
      <c r="H121"/>
      <c r="I121" s="70"/>
      <c r="J121"/>
      <c r="K121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/>
      <c r="E123"/>
      <c r="F123"/>
      <c r="G123"/>
      <c r="H123"/>
      <c r="I123" s="70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9:A10"/>
    <mergeCell ref="B9:C10"/>
    <mergeCell ref="D9:D10"/>
    <mergeCell ref="E9:K9"/>
    <mergeCell ref="H2:J2"/>
    <mergeCell ref="A4:K4"/>
    <mergeCell ref="A5:K5"/>
    <mergeCell ref="A6:K6"/>
    <mergeCell ref="A7:K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B61"/>
    <mergeCell ref="B62:B63"/>
    <mergeCell ref="B64:C64"/>
    <mergeCell ref="B65:C65"/>
    <mergeCell ref="A74:B74"/>
    <mergeCell ref="D74:E74"/>
    <mergeCell ref="I74:J74"/>
    <mergeCell ref="D68:E68"/>
    <mergeCell ref="I68:J68"/>
    <mergeCell ref="I69:J69"/>
    <mergeCell ref="D70:E70"/>
    <mergeCell ref="D71:E71"/>
    <mergeCell ref="A72:B72"/>
    <mergeCell ref="D72:E72"/>
    <mergeCell ref="I72:J72"/>
    <mergeCell ref="A68:B68"/>
  </mergeCells>
  <conditionalFormatting sqref="E64:K64 M69:M70 E32:K32 H62:K63 M67 L55:L59 E57:K59">
    <cfRule type="cellIs" dxfId="1594" priority="131" stopIfTrue="1" operator="between">
      <formula>0</formula>
      <formula>0.5</formula>
    </cfRule>
    <cfRule type="cellIs" dxfId="1593" priority="132" stopIfTrue="1" operator="between">
      <formula>0</formula>
      <formula>99999999999999</formula>
    </cfRule>
    <cfRule type="cellIs" dxfId="1592" priority="133" stopIfTrue="1" operator="lessThan">
      <formula>0</formula>
    </cfRule>
  </conditionalFormatting>
  <conditionalFormatting sqref="F61 H60:K61">
    <cfRule type="cellIs" dxfId="1591" priority="128" stopIfTrue="1" operator="between">
      <formula>0</formula>
      <formula>0.5</formula>
    </cfRule>
    <cfRule type="cellIs" dxfId="1590" priority="129" stopIfTrue="1" operator="between">
      <formula>0</formula>
      <formula>99999999999999</formula>
    </cfRule>
    <cfRule type="cellIs" dxfId="1589" priority="130" stopIfTrue="1" operator="lessThan">
      <formula>0</formula>
    </cfRule>
  </conditionalFormatting>
  <conditionalFormatting sqref="F62:F63">
    <cfRule type="cellIs" dxfId="1588" priority="125" stopIfTrue="1" operator="between">
      <formula>0</formula>
      <formula>0.5</formula>
    </cfRule>
    <cfRule type="cellIs" dxfId="1587" priority="126" stopIfTrue="1" operator="between">
      <formula>0</formula>
      <formula>99999999999999</formula>
    </cfRule>
    <cfRule type="cellIs" dxfId="1586" priority="127" stopIfTrue="1" operator="lessThan">
      <formula>0</formula>
    </cfRule>
  </conditionalFormatting>
  <conditionalFormatting sqref="L64 L51:L52">
    <cfRule type="cellIs" dxfId="1585" priority="122" stopIfTrue="1" operator="between">
      <formula>0</formula>
      <formula>0.5</formula>
    </cfRule>
    <cfRule type="cellIs" dxfId="1584" priority="123" stopIfTrue="1" operator="between">
      <formula>0</formula>
      <formula>99999999999999</formula>
    </cfRule>
    <cfRule type="cellIs" dxfId="1583" priority="124" stopIfTrue="1" operator="lessThan">
      <formula>0</formula>
    </cfRule>
  </conditionalFormatting>
  <conditionalFormatting sqref="E50:K51 E33:K35 E36:G46 E48:G49 H36:K49">
    <cfRule type="cellIs" dxfId="1582" priority="119" stopIfTrue="1" operator="between">
      <formula>0</formula>
      <formula>0.5</formula>
    </cfRule>
    <cfRule type="cellIs" dxfId="1581" priority="120" stopIfTrue="1" operator="between">
      <formula>0</formula>
      <formula>99999999999999</formula>
    </cfRule>
    <cfRule type="cellIs" dxfId="1580" priority="121" stopIfTrue="1" operator="lessThan">
      <formula>0</formula>
    </cfRule>
  </conditionalFormatting>
  <conditionalFormatting sqref="E50:K51 E33:K35 E36:G46 E48:G49 H36:K49">
    <cfRule type="cellIs" dxfId="1579" priority="116" stopIfTrue="1" operator="between">
      <formula>0</formula>
      <formula>0.5</formula>
    </cfRule>
    <cfRule type="cellIs" dxfId="1578" priority="117" stopIfTrue="1" operator="between">
      <formula>0</formula>
      <formula>99999999999999</formula>
    </cfRule>
    <cfRule type="cellIs" dxfId="1577" priority="118" stopIfTrue="1" operator="lessThan">
      <formula>0</formula>
    </cfRule>
  </conditionalFormatting>
  <conditionalFormatting sqref="E50:K51 E33:K35 E36:G46 E48:G49 H36:K49">
    <cfRule type="cellIs" dxfId="1576" priority="113" stopIfTrue="1" operator="between">
      <formula>0</formula>
      <formula>0.5</formula>
    </cfRule>
    <cfRule type="cellIs" dxfId="1575" priority="114" stopIfTrue="1" operator="between">
      <formula>0</formula>
      <formula>99999999999999</formula>
    </cfRule>
    <cfRule type="cellIs" dxfId="1574" priority="115" stopIfTrue="1" operator="lessThan">
      <formula>0</formula>
    </cfRule>
  </conditionalFormatting>
  <conditionalFormatting sqref="G39">
    <cfRule type="cellIs" dxfId="1573" priority="77" stopIfTrue="1" operator="between">
      <formula>0</formula>
      <formula>0.5</formula>
    </cfRule>
    <cfRule type="cellIs" dxfId="1572" priority="78" stopIfTrue="1" operator="between">
      <formula>0</formula>
      <formula>99999999999999</formula>
    </cfRule>
    <cfRule type="cellIs" dxfId="1571" priority="79" stopIfTrue="1" operator="lessThan">
      <formula>0</formula>
    </cfRule>
  </conditionalFormatting>
  <conditionalFormatting sqref="E33:K34">
    <cfRule type="cellIs" dxfId="1570" priority="74" stopIfTrue="1" operator="between">
      <formula>0</formula>
      <formula>0.5</formula>
    </cfRule>
    <cfRule type="cellIs" dxfId="1569" priority="75" stopIfTrue="1" operator="between">
      <formula>0</formula>
      <formula>99999999999999</formula>
    </cfRule>
    <cfRule type="cellIs" dxfId="1568" priority="76" stopIfTrue="1" operator="lessThan">
      <formula>0</formula>
    </cfRule>
  </conditionalFormatting>
  <conditionalFormatting sqref="F12:K12 E13:K20 E26:K31">
    <cfRule type="cellIs" dxfId="1567" priority="71" stopIfTrue="1" operator="between">
      <formula>0</formula>
      <formula>0.5</formula>
    </cfRule>
    <cfRule type="cellIs" dxfId="1566" priority="72" stopIfTrue="1" operator="between">
      <formula>0</formula>
      <formula>99999999999999</formula>
    </cfRule>
    <cfRule type="cellIs" dxfId="1565" priority="73" stopIfTrue="1" operator="lessThan">
      <formula>0</formula>
    </cfRule>
  </conditionalFormatting>
  <conditionalFormatting sqref="E21:K22 H23:K25">
    <cfRule type="cellIs" dxfId="1564" priority="68" stopIfTrue="1" operator="between">
      <formula>0</formula>
      <formula>0.5</formula>
    </cfRule>
    <cfRule type="cellIs" dxfId="1563" priority="69" stopIfTrue="1" operator="between">
      <formula>0</formula>
      <formula>99999999999999</formula>
    </cfRule>
    <cfRule type="cellIs" dxfId="1562" priority="70" stopIfTrue="1" operator="lessThan">
      <formula>0</formula>
    </cfRule>
  </conditionalFormatting>
  <conditionalFormatting sqref="E23:G23">
    <cfRule type="cellIs" dxfId="1561" priority="65" stopIfTrue="1" operator="between">
      <formula>0</formula>
      <formula>0.5</formula>
    </cfRule>
    <cfRule type="cellIs" dxfId="1560" priority="66" stopIfTrue="1" operator="between">
      <formula>0</formula>
      <formula>99999999999999</formula>
    </cfRule>
    <cfRule type="cellIs" dxfId="1559" priority="67" stopIfTrue="1" operator="lessThan">
      <formula>0</formula>
    </cfRule>
  </conditionalFormatting>
  <conditionalFormatting sqref="E24:G24">
    <cfRule type="cellIs" dxfId="1558" priority="59" stopIfTrue="1" operator="between">
      <formula>0</formula>
      <formula>0.5</formula>
    </cfRule>
    <cfRule type="cellIs" dxfId="1557" priority="60" stopIfTrue="1" operator="between">
      <formula>0</formula>
      <formula>99999999999999</formula>
    </cfRule>
    <cfRule type="cellIs" dxfId="1556" priority="61" stopIfTrue="1" operator="lessThan">
      <formula>0</formula>
    </cfRule>
  </conditionalFormatting>
  <conditionalFormatting sqref="E25:G25">
    <cfRule type="cellIs" dxfId="1555" priority="50" stopIfTrue="1" operator="between">
      <formula>0</formula>
      <formula>0.5</formula>
    </cfRule>
    <cfRule type="cellIs" dxfId="1554" priority="51" stopIfTrue="1" operator="between">
      <formula>0</formula>
      <formula>99999999999999</formula>
    </cfRule>
    <cfRule type="cellIs" dxfId="1553" priority="52" stopIfTrue="1" operator="lessThan">
      <formula>0</formula>
    </cfRule>
  </conditionalFormatting>
  <conditionalFormatting sqref="F12:K12">
    <cfRule type="expression" dxfId="1552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5:G56">
    <cfRule type="cellIs" dxfId="1551" priority="40" stopIfTrue="1" operator="between">
      <formula>0</formula>
      <formula>0.5</formula>
    </cfRule>
    <cfRule type="cellIs" dxfId="1550" priority="41" stopIfTrue="1" operator="between">
      <formula>0</formula>
      <formula>99999999999999</formula>
    </cfRule>
    <cfRule type="cellIs" dxfId="1549" priority="42" stopIfTrue="1" operator="lessThan">
      <formula>0</formula>
    </cfRule>
  </conditionalFormatting>
  <conditionalFormatting sqref="E52:K52">
    <cfRule type="cellIs" dxfId="1548" priority="37" stopIfTrue="1" operator="between">
      <formula>0</formula>
      <formula>0.5</formula>
    </cfRule>
    <cfRule type="cellIs" dxfId="1547" priority="38" stopIfTrue="1" operator="between">
      <formula>0</formula>
      <formula>99999999999999</formula>
    </cfRule>
    <cfRule type="cellIs" dxfId="1546" priority="39" stopIfTrue="1" operator="lessThan">
      <formula>0</formula>
    </cfRule>
  </conditionalFormatting>
  <conditionalFormatting sqref="E65:K65">
    <cfRule type="cellIs" dxfId="1545" priority="34" stopIfTrue="1" operator="between">
      <formula>0</formula>
      <formula>0.5</formula>
    </cfRule>
    <cfRule type="cellIs" dxfId="1544" priority="35" stopIfTrue="1" operator="between">
      <formula>0</formula>
      <formula>99999999999999</formula>
    </cfRule>
    <cfRule type="cellIs" dxfId="1543" priority="36" stopIfTrue="1" operator="lessThan">
      <formula>0</formula>
    </cfRule>
  </conditionalFormatting>
  <conditionalFormatting sqref="L65">
    <cfRule type="cellIs" dxfId="1542" priority="31" stopIfTrue="1" operator="between">
      <formula>0</formula>
      <formula>0.5</formula>
    </cfRule>
    <cfRule type="cellIs" dxfId="1541" priority="32" stopIfTrue="1" operator="between">
      <formula>0</formula>
      <formula>99999999999999</formula>
    </cfRule>
    <cfRule type="cellIs" dxfId="1540" priority="33" stopIfTrue="1" operator="lessThan">
      <formula>0</formula>
    </cfRule>
  </conditionalFormatting>
  <conditionalFormatting sqref="E47:G47">
    <cfRule type="cellIs" dxfId="1539" priority="28" stopIfTrue="1" operator="between">
      <formula>0</formula>
      <formula>0.5</formula>
    </cfRule>
    <cfRule type="cellIs" dxfId="1538" priority="29" stopIfTrue="1" operator="between">
      <formula>0</formula>
      <formula>99999999999999</formula>
    </cfRule>
    <cfRule type="cellIs" dxfId="1537" priority="30" stopIfTrue="1" operator="lessThan">
      <formula>0</formula>
    </cfRule>
  </conditionalFormatting>
  <conditionalFormatting sqref="E47:G47">
    <cfRule type="cellIs" dxfId="1536" priority="25" stopIfTrue="1" operator="between">
      <formula>0</formula>
      <formula>0.5</formula>
    </cfRule>
    <cfRule type="cellIs" dxfId="1535" priority="26" stopIfTrue="1" operator="between">
      <formula>0</formula>
      <formula>99999999999999</formula>
    </cfRule>
    <cfRule type="cellIs" dxfId="1534" priority="27" stopIfTrue="1" operator="lessThan">
      <formula>0</formula>
    </cfRule>
  </conditionalFormatting>
  <conditionalFormatting sqref="E47:G47">
    <cfRule type="cellIs" dxfId="1533" priority="22" stopIfTrue="1" operator="between">
      <formula>0</formula>
      <formula>0.5</formula>
    </cfRule>
    <cfRule type="cellIs" dxfId="1532" priority="23" stopIfTrue="1" operator="between">
      <formula>0</formula>
      <formula>99999999999999</formula>
    </cfRule>
    <cfRule type="cellIs" dxfId="1531" priority="24" stopIfTrue="1" operator="lessThan">
      <formula>0</formula>
    </cfRule>
  </conditionalFormatting>
  <conditionalFormatting sqref="L53">
    <cfRule type="cellIs" dxfId="1530" priority="10" stopIfTrue="1" operator="between">
      <formula>0</formula>
      <formula>0.5</formula>
    </cfRule>
    <cfRule type="cellIs" dxfId="1529" priority="11" stopIfTrue="1" operator="between">
      <formula>0</formula>
      <formula>99999999999999</formula>
    </cfRule>
    <cfRule type="cellIs" dxfId="1528" priority="12" stopIfTrue="1" operator="lessThan">
      <formula>0</formula>
    </cfRule>
  </conditionalFormatting>
  <conditionalFormatting sqref="E53:K53 H54:K56">
    <cfRule type="cellIs" dxfId="1527" priority="7" stopIfTrue="1" operator="between">
      <formula>0</formula>
      <formula>0.5</formula>
    </cfRule>
    <cfRule type="cellIs" dxfId="1526" priority="8" stopIfTrue="1" operator="between">
      <formula>0</formula>
      <formula>99999999999999</formula>
    </cfRule>
    <cfRule type="cellIs" dxfId="1525" priority="9" stopIfTrue="1" operator="lessThan">
      <formula>0</formula>
    </cfRule>
  </conditionalFormatting>
  <conditionalFormatting sqref="L54">
    <cfRule type="cellIs" dxfId="1524" priority="4" stopIfTrue="1" operator="between">
      <formula>0</formula>
      <formula>0.5</formula>
    </cfRule>
    <cfRule type="cellIs" dxfId="1523" priority="5" stopIfTrue="1" operator="between">
      <formula>0</formula>
      <formula>99999999999999</formula>
    </cfRule>
    <cfRule type="cellIs" dxfId="1522" priority="6" stopIfTrue="1" operator="lessThan">
      <formula>0</formula>
    </cfRule>
  </conditionalFormatting>
  <conditionalFormatting sqref="E54:G54">
    <cfRule type="cellIs" dxfId="1521" priority="1" stopIfTrue="1" operator="between">
      <formula>0</formula>
      <formula>0.5</formula>
    </cfRule>
    <cfRule type="cellIs" dxfId="1520" priority="2" stopIfTrue="1" operator="between">
      <formula>0</formula>
      <formula>99999999999999</formula>
    </cfRule>
    <cfRule type="cellIs" dxfId="1519" priority="3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7498-7EC0-4740-A8FA-23AC5F564F83}">
  <sheetPr>
    <tabColor rgb="FF92D050"/>
  </sheetPr>
  <dimension ref="A2:T127"/>
  <sheetViews>
    <sheetView topLeftCell="A49" workbookViewId="0">
      <selection activeCell="G54" sqref="G53:G54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1" width="21.28515625" style="1" customWidth="1" outlineLevel="1"/>
    <col min="12" max="12" width="14" style="1" customWidth="1" outlineLevel="1"/>
    <col min="13" max="14" width="14.7109375" customWidth="1"/>
    <col min="15" max="15" width="11.28515625" customWidth="1"/>
    <col min="16" max="16" width="14.85546875" style="1" customWidth="1"/>
    <col min="17" max="18" width="5.5703125" style="1" customWidth="1"/>
    <col min="19" max="19" width="15.28515625" style="1" customWidth="1"/>
    <col min="20" max="20" width="14.28515625" style="1" customWidth="1"/>
  </cols>
  <sheetData>
    <row r="2" spans="1:20" x14ac:dyDescent="0.25">
      <c r="A2"/>
      <c r="B2"/>
      <c r="C2"/>
      <c r="D2" s="4"/>
      <c r="E2"/>
      <c r="F2"/>
      <c r="G2"/>
      <c r="H2" s="418" t="s">
        <v>0</v>
      </c>
      <c r="I2" s="418"/>
      <c r="J2" s="418"/>
      <c r="M2" s="79"/>
    </row>
    <row r="3" spans="1:20" ht="20.25" customHeight="1" x14ac:dyDescent="0.35">
      <c r="A3"/>
      <c r="B3"/>
      <c r="C3"/>
      <c r="D3"/>
      <c r="E3"/>
      <c r="F3"/>
      <c r="G3"/>
      <c r="H3" s="355" t="s">
        <v>1</v>
      </c>
      <c r="I3" s="355"/>
      <c r="J3" s="355"/>
      <c r="K3" s="5"/>
      <c r="L3" s="5"/>
      <c r="M3" s="80"/>
    </row>
    <row r="4" spans="1:20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81"/>
      <c r="M4" s="82"/>
    </row>
    <row r="5" spans="1:20" x14ac:dyDescent="0.25">
      <c r="A5" s="419" t="s">
        <v>152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81"/>
      <c r="M5" s="82"/>
    </row>
    <row r="6" spans="1:20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7"/>
      <c r="M6" s="6"/>
    </row>
    <row r="7" spans="1:20" ht="15.75" customHeight="1" x14ac:dyDescent="0.25">
      <c r="A7" s="420" t="str">
        <f>'[1]Баланс для проверки'!A7:K7</f>
        <v>за декабрь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7"/>
      <c r="M7" s="83"/>
    </row>
    <row r="8" spans="1:20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3"/>
    </row>
    <row r="9" spans="1:20" ht="15.75" customHeight="1" x14ac:dyDescent="0.25">
      <c r="A9" s="415" t="s">
        <v>5</v>
      </c>
      <c r="B9" s="415" t="s">
        <v>6</v>
      </c>
      <c r="C9" s="415"/>
      <c r="D9" s="421" t="s">
        <v>7</v>
      </c>
      <c r="E9" s="422" t="s">
        <v>8</v>
      </c>
      <c r="F9" s="422"/>
      <c r="G9" s="422"/>
      <c r="H9" s="422"/>
      <c r="I9" s="422"/>
      <c r="J9" s="422"/>
      <c r="K9" s="422"/>
      <c r="L9" s="84"/>
      <c r="M9" s="85"/>
    </row>
    <row r="10" spans="1:20" ht="33.75" customHeight="1" x14ac:dyDescent="0.25">
      <c r="A10" s="415"/>
      <c r="B10" s="415"/>
      <c r="C10" s="415"/>
      <c r="D10" s="421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  <c r="L10" s="87"/>
      <c r="M10" s="87"/>
    </row>
    <row r="11" spans="1:20" x14ac:dyDescent="0.25">
      <c r="A11" s="326">
        <v>1</v>
      </c>
      <c r="B11" s="415">
        <v>2</v>
      </c>
      <c r="C11" s="415"/>
      <c r="D11" s="327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  <c r="L11"/>
    </row>
    <row r="12" spans="1:20" ht="33.75" customHeight="1" x14ac:dyDescent="0.25">
      <c r="A12" s="317">
        <v>1</v>
      </c>
      <c r="B12" s="409" t="s">
        <v>153</v>
      </c>
      <c r="C12" s="409"/>
      <c r="D12" s="276" t="s">
        <v>17</v>
      </c>
      <c r="E12" s="91">
        <f>G12</f>
        <v>516885520</v>
      </c>
      <c r="F12" s="91"/>
      <c r="G12" s="91">
        <f>ROUND(G13+G18+G21+G26,0)</f>
        <v>516885520</v>
      </c>
      <c r="H12" s="91">
        <f>H18+H21+H26+H13</f>
        <v>132381904</v>
      </c>
      <c r="I12" s="91"/>
      <c r="J12" s="91">
        <f>J13+J21+J26</f>
        <v>384503616</v>
      </c>
      <c r="K12" s="91"/>
      <c r="L12" s="16"/>
      <c r="M12" s="92"/>
      <c r="P12" s="2">
        <f>E12-'[1]Баланс для проверки'!E12</f>
        <v>419423929</v>
      </c>
      <c r="Q12" s="2">
        <f>H12-'[1]Баланс для проверки'!H12</f>
        <v>106787864</v>
      </c>
      <c r="R12" s="2">
        <f>I12-'[1]Баланс для проверки'!I12</f>
        <v>0</v>
      </c>
      <c r="S12" s="2">
        <f>J12-'[1]Баланс для проверки'!J12</f>
        <v>312636065</v>
      </c>
      <c r="T12" s="2">
        <f>K12-'[1]Баланс для проверки'!K12</f>
        <v>0</v>
      </c>
    </row>
    <row r="13" spans="1:20" ht="33.75" customHeight="1" x14ac:dyDescent="0.25">
      <c r="A13" s="328" t="s">
        <v>18</v>
      </c>
      <c r="B13" s="416" t="s">
        <v>154</v>
      </c>
      <c r="C13" s="417"/>
      <c r="D13" s="329" t="s">
        <v>17</v>
      </c>
      <c r="E13" s="95">
        <f t="shared" ref="E13:E18" si="0">G13</f>
        <v>306668893</v>
      </c>
      <c r="F13" s="95"/>
      <c r="G13" s="95">
        <f>ROUND(G14+G15+G16+G17,0)</f>
        <v>306668893</v>
      </c>
      <c r="H13" s="95">
        <f>H16</f>
        <v>52605150</v>
      </c>
      <c r="I13" s="95">
        <v>0</v>
      </c>
      <c r="J13" s="95">
        <f>ROUND(J14+J15+J16+J17,0)</f>
        <v>254063743</v>
      </c>
      <c r="K13" s="95"/>
      <c r="L13"/>
      <c r="P13" s="2">
        <f>E13-'[1]Баланс для проверки'!E13</f>
        <v>247711361</v>
      </c>
      <c r="Q13" s="2">
        <f>H13-'[1]Баланс для проверки'!H13</f>
        <v>42513339</v>
      </c>
      <c r="R13" s="2">
        <f>I13-'[1]Баланс для проверки'!I13</f>
        <v>0</v>
      </c>
      <c r="S13" s="2">
        <f>J13-'[1]Баланс для проверки'!J13</f>
        <v>205198022</v>
      </c>
      <c r="T13" s="2">
        <f>K13-'[1]Баланс для проверки'!K13</f>
        <v>0</v>
      </c>
    </row>
    <row r="14" spans="1:20" ht="33.75" customHeight="1" x14ac:dyDescent="0.25">
      <c r="A14" s="275" t="s">
        <v>20</v>
      </c>
      <c r="B14" s="413" t="s">
        <v>155</v>
      </c>
      <c r="C14" s="413"/>
      <c r="D14" s="276" t="s">
        <v>17</v>
      </c>
      <c r="E14" s="50">
        <f t="shared" si="0"/>
        <v>175134873</v>
      </c>
      <c r="F14" s="50"/>
      <c r="G14" s="50">
        <f>H14+I14+J14+K14</f>
        <v>175134873</v>
      </c>
      <c r="H14" s="357">
        <f>'Июль 2025'!H14+'Август 2025'!H14+'Сентябрь 2025'!H14+'Октябрь 2025'!H14+'Ноябрь 2025'!H14+'Декабрь 2025'!H14</f>
        <v>0</v>
      </c>
      <c r="I14" s="357">
        <f>'Июль 2025'!I14+'Август 2025'!I14+'Сентябрь 2025'!I14+'Октябрь 2025'!I14+'Ноябрь 2025'!I14+'Декабрь 2025'!I14</f>
        <v>0</v>
      </c>
      <c r="J14" s="357">
        <f>'Июль 2025'!J14+'Август 2025'!J14+'Сентябрь 2025'!J14+'Октябрь 2025'!J14+'Ноябрь 2025'!J14+'Декабрь 2025'!J14</f>
        <v>175134873</v>
      </c>
      <c r="K14" s="357">
        <f>'Июль 2025'!K14+'Август 2025'!K14+'Сентябрь 2025'!K14+'Октябрь 2025'!K14+'Ноябрь 2025'!K14+'Декабрь 2025'!K14</f>
        <v>0</v>
      </c>
      <c r="L14"/>
      <c r="M14" s="3"/>
      <c r="P14" s="2">
        <f>E14-'[1]Баланс для проверки'!E14</f>
        <v>142092902</v>
      </c>
      <c r="Q14" s="2">
        <f>H14-'[1]Баланс для проверки'!H14</f>
        <v>0</v>
      </c>
      <c r="R14" s="2">
        <f>I14-'[1]Баланс для проверки'!I14</f>
        <v>0</v>
      </c>
      <c r="S14" s="2">
        <f>J14-'[1]Баланс для проверки'!J14</f>
        <v>142092902</v>
      </c>
      <c r="T14" s="2">
        <f>K14-'[1]Баланс для проверки'!K14</f>
        <v>0</v>
      </c>
    </row>
    <row r="15" spans="1:20" ht="33.75" customHeight="1" x14ac:dyDescent="0.25">
      <c r="A15" s="275" t="s">
        <v>22</v>
      </c>
      <c r="B15" s="413" t="s">
        <v>156</v>
      </c>
      <c r="C15" s="413"/>
      <c r="D15" s="276" t="s">
        <v>17</v>
      </c>
      <c r="E15" s="50">
        <f t="shared" si="0"/>
        <v>78928870</v>
      </c>
      <c r="F15" s="50"/>
      <c r="G15" s="50">
        <f>H15+I15+J15+K15</f>
        <v>78928870</v>
      </c>
      <c r="H15" s="357">
        <f>'Июль 2025'!H15+'Август 2025'!H15+'Сентябрь 2025'!H15+'Октябрь 2025'!H15+'Ноябрь 2025'!H15+'Декабрь 2025'!H15</f>
        <v>0</v>
      </c>
      <c r="I15" s="357">
        <f>'Июль 2025'!I15+'Август 2025'!I15+'Сентябрь 2025'!I15+'Октябрь 2025'!I15+'Ноябрь 2025'!I15+'Декабрь 2025'!I15</f>
        <v>0</v>
      </c>
      <c r="J15" s="357">
        <f>'Июль 2025'!J15+'Август 2025'!J15+'Сентябрь 2025'!J15+'Октябрь 2025'!J15+'Ноябрь 2025'!J15+'Декабрь 2025'!J15</f>
        <v>78928870</v>
      </c>
      <c r="K15" s="357">
        <f>'Июль 2025'!K15+'Август 2025'!K15+'Сентябрь 2025'!K15+'Октябрь 2025'!K15+'Ноябрь 2025'!K15+'Декабрь 2025'!K15</f>
        <v>0</v>
      </c>
      <c r="L15"/>
      <c r="P15" s="2">
        <f>E15-'[1]Баланс для проверки'!E15</f>
        <v>63105120</v>
      </c>
      <c r="Q15" s="2">
        <f>H15-'[1]Баланс для проверки'!H15</f>
        <v>0</v>
      </c>
      <c r="R15" s="2">
        <f>I15-'[1]Баланс для проверки'!I15</f>
        <v>0</v>
      </c>
      <c r="S15" s="2">
        <f>J15-'[1]Баланс для проверки'!J15</f>
        <v>63105120</v>
      </c>
      <c r="T15" s="2">
        <f>K15-'[1]Баланс для проверки'!K15</f>
        <v>0</v>
      </c>
    </row>
    <row r="16" spans="1:20" ht="33.75" customHeight="1" x14ac:dyDescent="0.25">
      <c r="A16" s="275" t="s">
        <v>24</v>
      </c>
      <c r="B16" s="413" t="s">
        <v>157</v>
      </c>
      <c r="C16" s="413"/>
      <c r="D16" s="276" t="s">
        <v>17</v>
      </c>
      <c r="E16" s="50">
        <f t="shared" si="0"/>
        <v>52605150</v>
      </c>
      <c r="F16" s="50"/>
      <c r="G16" s="50">
        <f>H16</f>
        <v>52605150</v>
      </c>
      <c r="H16" s="357">
        <f>'Июль 2025'!H16+'Август 2025'!H16+'Сентябрь 2025'!H16+'Октябрь 2025'!H16+'Ноябрь 2025'!H16+'Декабрь 2025'!H16</f>
        <v>52605150</v>
      </c>
      <c r="I16" s="357">
        <f>'Июль 2025'!I16+'Август 2025'!I16+'Сентябрь 2025'!I16+'Октябрь 2025'!I16+'Ноябрь 2025'!I16+'Декабрь 2025'!I16</f>
        <v>0</v>
      </c>
      <c r="J16" s="357">
        <f>'Июль 2025'!J16+'Август 2025'!J16+'Сентябрь 2025'!J16+'Октябрь 2025'!J16+'Ноябрь 2025'!J16+'Декабрь 2025'!J16</f>
        <v>0</v>
      </c>
      <c r="K16" s="357">
        <f>'Июль 2025'!K16+'Август 2025'!K16+'Сентябрь 2025'!K16+'Октябрь 2025'!K16+'Ноябрь 2025'!K16+'Декабрь 2025'!K16</f>
        <v>0</v>
      </c>
      <c r="L16" s="3"/>
      <c r="P16" s="2">
        <f>E16-'[1]Баланс для проверки'!E16</f>
        <v>42513339</v>
      </c>
      <c r="Q16" s="2">
        <f>H16-'[1]Баланс для проверки'!H16</f>
        <v>42513339</v>
      </c>
      <c r="R16" s="2">
        <f>I16-'[1]Баланс для проверки'!I16</f>
        <v>0</v>
      </c>
      <c r="S16" s="2">
        <f>J16-'[1]Баланс для проверки'!J16</f>
        <v>0</v>
      </c>
      <c r="T16" s="2">
        <f>K16-'[1]Баланс для проверки'!K16</f>
        <v>0</v>
      </c>
    </row>
    <row r="17" spans="1:20" ht="33.75" customHeight="1" x14ac:dyDescent="0.25">
      <c r="A17" s="330" t="s">
        <v>26</v>
      </c>
      <c r="B17" s="414" t="s">
        <v>158</v>
      </c>
      <c r="C17" s="414"/>
      <c r="D17" s="331" t="s">
        <v>17</v>
      </c>
      <c r="E17" s="98">
        <f t="shared" si="0"/>
        <v>0</v>
      </c>
      <c r="F17" s="98"/>
      <c r="G17" s="98">
        <f>H17+I17+J17+K17</f>
        <v>0</v>
      </c>
      <c r="H17" s="357">
        <f>'Июль 2025'!H17+'Август 2025'!H17+'Сентябрь 2025'!H17+'Октябрь 2025'!H17+'Ноябрь 2025'!H17+'Декабрь 2025'!H17</f>
        <v>0</v>
      </c>
      <c r="I17" s="357">
        <f>'Июль 2025'!I17+'Август 2025'!I17+'Сентябрь 2025'!I17+'Октябрь 2025'!I17+'Ноябрь 2025'!I17+'Декабрь 2025'!I17</f>
        <v>0</v>
      </c>
      <c r="J17" s="357">
        <f>'Июль 2025'!J17+'Август 2025'!J17+'Сентябрь 2025'!J17+'Октябрь 2025'!J17+'Ноябрь 2025'!J17+'Декабрь 2025'!J17</f>
        <v>0</v>
      </c>
      <c r="K17" s="357">
        <f>'Июль 2025'!K17+'Август 2025'!K17+'Сентябрь 2025'!K17+'Октябрь 2025'!K17+'Ноябрь 2025'!K17+'Декабрь 2025'!K17</f>
        <v>0</v>
      </c>
      <c r="L17" s="3"/>
      <c r="P17" s="2">
        <f>E17-'[1]Баланс для проверки'!E17</f>
        <v>0</v>
      </c>
      <c r="Q17" s="2">
        <f>H17-'[1]Баланс для проверки'!H17</f>
        <v>0</v>
      </c>
      <c r="R17" s="2">
        <f>I17-'[1]Баланс для проверки'!I17</f>
        <v>0</v>
      </c>
      <c r="S17" s="2">
        <f>J17-'[1]Баланс для проверки'!J17</f>
        <v>0</v>
      </c>
      <c r="T17" s="2">
        <f>K17-'[1]Баланс для проверки'!K17</f>
        <v>0</v>
      </c>
    </row>
    <row r="18" spans="1:20" ht="33.75" customHeight="1" x14ac:dyDescent="0.25">
      <c r="A18" s="328" t="s">
        <v>28</v>
      </c>
      <c r="B18" s="412" t="s">
        <v>159</v>
      </c>
      <c r="C18" s="412"/>
      <c r="D18" s="329" t="s">
        <v>17</v>
      </c>
      <c r="E18" s="95">
        <f t="shared" si="0"/>
        <v>24645592</v>
      </c>
      <c r="F18" s="95"/>
      <c r="G18" s="95">
        <f>H18</f>
        <v>24645592</v>
      </c>
      <c r="H18" s="95">
        <f>H20</f>
        <v>24645592</v>
      </c>
      <c r="I18" s="95">
        <v>0</v>
      </c>
      <c r="J18" s="95">
        <v>0</v>
      </c>
      <c r="K18" s="95">
        <v>0</v>
      </c>
      <c r="L18"/>
      <c r="P18" s="2">
        <f>E18-'[1]Баланс для проверки'!E18</f>
        <v>19527968</v>
      </c>
      <c r="Q18" s="2">
        <f>H18-'[1]Баланс для проверки'!H18</f>
        <v>19527968</v>
      </c>
      <c r="R18" s="2">
        <f>I18-'[1]Баланс для проверки'!I18</f>
        <v>0</v>
      </c>
      <c r="S18" s="2">
        <f>J18-'[1]Баланс для проверки'!J18</f>
        <v>0</v>
      </c>
      <c r="T18" s="2">
        <f>K18-'[1]Баланс для проверки'!K18</f>
        <v>0</v>
      </c>
    </row>
    <row r="19" spans="1:20" ht="33.75" customHeight="1" x14ac:dyDescent="0.25">
      <c r="A19" s="275" t="s">
        <v>30</v>
      </c>
      <c r="B19" s="413" t="s">
        <v>160</v>
      </c>
      <c r="C19" s="413"/>
      <c r="D19" s="276" t="s">
        <v>17</v>
      </c>
      <c r="E19" s="50">
        <v>0</v>
      </c>
      <c r="F19" s="50"/>
      <c r="G19" s="50">
        <v>0</v>
      </c>
      <c r="H19" s="357">
        <f>'Июль 2025'!H19+'Август 2025'!H19+'Сентябрь 2025'!H19+'Октябрь 2025'!H19+'Ноябрь 2025'!H19+'Декабрь 2025'!H19</f>
        <v>0</v>
      </c>
      <c r="I19" s="357">
        <f>'Июль 2025'!I19+'Август 2025'!I19+'Сентябрь 2025'!I19+'Октябрь 2025'!I19+'Ноябрь 2025'!I19+'Декабрь 2025'!I19</f>
        <v>0</v>
      </c>
      <c r="J19" s="357">
        <f>'Июль 2025'!J19+'Август 2025'!J19+'Сентябрь 2025'!J19+'Октябрь 2025'!J19+'Ноябрь 2025'!J19+'Декабрь 2025'!J19</f>
        <v>0</v>
      </c>
      <c r="K19" s="357">
        <f>'Июль 2025'!K19+'Август 2025'!K19+'Сентябрь 2025'!K19+'Октябрь 2025'!K19+'Ноябрь 2025'!K19+'Декабрь 2025'!K19</f>
        <v>0</v>
      </c>
      <c r="L19"/>
      <c r="P19" s="2">
        <f>E19-'[1]Баланс для проверки'!E19</f>
        <v>0</v>
      </c>
      <c r="Q19" s="2">
        <f>H19-'[1]Баланс для проверки'!H19</f>
        <v>0</v>
      </c>
      <c r="R19" s="2">
        <f>I19-'[1]Баланс для проверки'!I19</f>
        <v>0</v>
      </c>
      <c r="S19" s="2">
        <f>J19-'[1]Баланс для проверки'!J19</f>
        <v>0</v>
      </c>
      <c r="T19" s="2">
        <f>K19-'[1]Баланс для проверки'!K19</f>
        <v>0</v>
      </c>
    </row>
    <row r="20" spans="1:20" ht="33.75" customHeight="1" x14ac:dyDescent="0.25">
      <c r="A20" s="275" t="s">
        <v>32</v>
      </c>
      <c r="B20" s="413" t="s">
        <v>161</v>
      </c>
      <c r="C20" s="413"/>
      <c r="D20" s="276" t="s">
        <v>17</v>
      </c>
      <c r="E20" s="50">
        <f t="shared" ref="E20:E31" si="1">G20</f>
        <v>24645592</v>
      </c>
      <c r="F20" s="50"/>
      <c r="G20" s="50">
        <f>H20+I20+J20+K20</f>
        <v>24645592</v>
      </c>
      <c r="H20" s="357">
        <f>'Июль 2025'!H20+'Август 2025'!H20+'Сентябрь 2025'!H20+'Октябрь 2025'!H20+'Ноябрь 2025'!H20+'Декабрь 2025'!H20</f>
        <v>24645592</v>
      </c>
      <c r="I20" s="357">
        <f>'Июль 2025'!I20+'Август 2025'!I20+'Сентябрь 2025'!I20+'Октябрь 2025'!I20+'Ноябрь 2025'!I20+'Декабрь 2025'!I20</f>
        <v>0</v>
      </c>
      <c r="J20" s="357">
        <f>'Июль 2025'!J20+'Август 2025'!J20+'Сентябрь 2025'!J20+'Октябрь 2025'!J20+'Ноябрь 2025'!J20+'Декабрь 2025'!J20</f>
        <v>0</v>
      </c>
      <c r="K20" s="357">
        <f>'Июль 2025'!K20+'Август 2025'!K20+'Сентябрь 2025'!K20+'Октябрь 2025'!K20+'Ноябрь 2025'!K20+'Декабрь 2025'!K20</f>
        <v>0</v>
      </c>
      <c r="L20"/>
      <c r="P20" s="2">
        <f>E20-'[1]Баланс для проверки'!E20</f>
        <v>19527968</v>
      </c>
      <c r="Q20" s="2">
        <f>H20-'[1]Баланс для проверки'!H20</f>
        <v>19527968</v>
      </c>
      <c r="R20" s="2">
        <f>I20-'[1]Баланс для проверки'!I20</f>
        <v>0</v>
      </c>
      <c r="S20" s="2">
        <f>J20-'[1]Баланс для проверки'!J20</f>
        <v>0</v>
      </c>
      <c r="T20" s="2">
        <f>K20-'[1]Баланс для проверки'!K20</f>
        <v>0</v>
      </c>
    </row>
    <row r="21" spans="1:20" ht="33.75" customHeight="1" x14ac:dyDescent="0.25">
      <c r="A21" s="328" t="s">
        <v>34</v>
      </c>
      <c r="B21" s="412" t="s">
        <v>162</v>
      </c>
      <c r="C21" s="412"/>
      <c r="D21" s="329" t="s">
        <v>17</v>
      </c>
      <c r="E21" s="95">
        <f t="shared" si="1"/>
        <v>19789095</v>
      </c>
      <c r="F21" s="95"/>
      <c r="G21" s="95">
        <f>J21+H21</f>
        <v>19789095</v>
      </c>
      <c r="H21" s="95">
        <f>H24+H25</f>
        <v>6919750</v>
      </c>
      <c r="I21" s="95">
        <v>0</v>
      </c>
      <c r="J21" s="95">
        <f>J22+J23+J24+J25</f>
        <v>12869345</v>
      </c>
      <c r="K21" s="95">
        <v>0</v>
      </c>
      <c r="L21" s="3"/>
      <c r="P21" s="2">
        <f>E21-'[1]Баланс для проверки'!E21</f>
        <v>16081201</v>
      </c>
      <c r="Q21" s="2">
        <f>H21-'[1]Баланс для проверки'!H21</f>
        <v>5601631</v>
      </c>
      <c r="R21" s="2">
        <f>I21-'[1]Баланс для проверки'!I21</f>
        <v>0</v>
      </c>
      <c r="S21" s="2">
        <f>J21-'[1]Баланс для проверки'!J21</f>
        <v>10479570</v>
      </c>
      <c r="T21" s="2">
        <f>K21-'[1]Баланс для проверки'!K21</f>
        <v>0</v>
      </c>
    </row>
    <row r="22" spans="1:20" ht="33.75" customHeight="1" x14ac:dyDescent="0.25">
      <c r="A22" s="275" t="s">
        <v>36</v>
      </c>
      <c r="B22" s="413" t="s">
        <v>163</v>
      </c>
      <c r="C22" s="413"/>
      <c r="D22" s="276" t="s">
        <v>17</v>
      </c>
      <c r="E22" s="50">
        <f t="shared" si="1"/>
        <v>3131154</v>
      </c>
      <c r="F22" s="50"/>
      <c r="G22" s="50">
        <f>H22+I22+J22+K22</f>
        <v>3131154</v>
      </c>
      <c r="H22" s="357">
        <f>'Июль 2025'!H22+'Август 2025'!H22+'Сентябрь 2025'!H22+'Октябрь 2025'!H22+'Ноябрь 2025'!H22+'Декабрь 2025'!H22</f>
        <v>0</v>
      </c>
      <c r="I22" s="357">
        <f>'Июль 2025'!I22+'Август 2025'!I22+'Сентябрь 2025'!I22+'Октябрь 2025'!I22+'Ноябрь 2025'!I22+'Декабрь 2025'!I22</f>
        <v>0</v>
      </c>
      <c r="J22" s="357">
        <f>'Июль 2025'!J22+'Август 2025'!J22+'Сентябрь 2025'!J22+'Октябрь 2025'!J22+'Ноябрь 2025'!J22+'Декабрь 2025'!J22</f>
        <v>3131154</v>
      </c>
      <c r="K22" s="357">
        <f>'Июль 2025'!K22+'Август 2025'!K22+'Сентябрь 2025'!K22+'Октябрь 2025'!K22+'Ноябрь 2025'!K22+'Декабрь 2025'!K22</f>
        <v>0</v>
      </c>
      <c r="L22" s="3"/>
      <c r="P22" s="2">
        <f>E22-'[1]Баланс для проверки'!E22</f>
        <v>2572098</v>
      </c>
      <c r="Q22" s="2">
        <f>H22-'[1]Баланс для проверки'!H22</f>
        <v>0</v>
      </c>
      <c r="R22" s="2">
        <f>I22-'[1]Баланс для проверки'!I22</f>
        <v>0</v>
      </c>
      <c r="S22" s="2">
        <f>J22-'[1]Баланс для проверки'!J22</f>
        <v>2572098</v>
      </c>
      <c r="T22" s="2">
        <f>K22-'[1]Баланс для проверки'!K22</f>
        <v>0</v>
      </c>
    </row>
    <row r="23" spans="1:20" ht="33.75" customHeight="1" x14ac:dyDescent="0.25">
      <c r="A23" s="275" t="s">
        <v>38</v>
      </c>
      <c r="B23" s="413" t="s">
        <v>164</v>
      </c>
      <c r="C23" s="413"/>
      <c r="D23" s="276" t="s">
        <v>17</v>
      </c>
      <c r="E23" s="99">
        <f t="shared" si="1"/>
        <v>6678874</v>
      </c>
      <c r="F23" s="99"/>
      <c r="G23" s="99">
        <f>J23</f>
        <v>6678874</v>
      </c>
      <c r="H23" s="358">
        <f>'Июль 2025'!H23+'Август 2025'!H23+'Сентябрь 2025'!H23+'Октябрь 2025'!H23+'Ноябрь 2025'!H23+'Декабрь 2025'!H23</f>
        <v>0</v>
      </c>
      <c r="I23" s="358">
        <f>'Июль 2025'!I23+'Август 2025'!I23+'Сентябрь 2025'!I23+'Октябрь 2025'!I23+'Ноябрь 2025'!I23+'Декабрь 2025'!I23</f>
        <v>0</v>
      </c>
      <c r="J23" s="358">
        <f>'Июль 2025'!J23+'Август 2025'!J23+'Сентябрь 2025'!J23+'Октябрь 2025'!J23+'Ноябрь 2025'!J23+'Декабрь 2025'!J23</f>
        <v>6678874</v>
      </c>
      <c r="K23" s="357">
        <f>'Июль 2025'!K23+'Август 2025'!K23+'Сентябрь 2025'!K23+'Октябрь 2025'!K23+'Ноябрь 2025'!K23+'Декабрь 2025'!K23</f>
        <v>0</v>
      </c>
      <c r="L23" s="3"/>
      <c r="P23" s="2">
        <f>E23-'[1]Баланс для проверки'!E23</f>
        <v>5443102</v>
      </c>
      <c r="Q23" s="2">
        <f>H23-'[1]Баланс для проверки'!H23</f>
        <v>0</v>
      </c>
      <c r="R23" s="2">
        <f>I23-'[1]Баланс для проверки'!I23</f>
        <v>0</v>
      </c>
      <c r="S23" s="2">
        <f>J23-'[1]Баланс для проверки'!J23</f>
        <v>5443102</v>
      </c>
      <c r="T23" s="2">
        <f>K23-'[1]Баланс для проверки'!K23</f>
        <v>0</v>
      </c>
    </row>
    <row r="24" spans="1:20" ht="33.75" customHeight="1" x14ac:dyDescent="0.25">
      <c r="A24" s="275" t="s">
        <v>40</v>
      </c>
      <c r="B24" s="413" t="s">
        <v>165</v>
      </c>
      <c r="C24" s="413"/>
      <c r="D24" s="276" t="s">
        <v>17</v>
      </c>
      <c r="E24" s="99">
        <f t="shared" si="1"/>
        <v>6919750</v>
      </c>
      <c r="F24" s="99"/>
      <c r="G24" s="99">
        <f>H24</f>
        <v>6919750</v>
      </c>
      <c r="H24" s="358">
        <f>'Июль 2025'!H24+'Август 2025'!H24+'Сентябрь 2025'!H24+'Октябрь 2025'!H24+'Ноябрь 2025'!H24+'Декабрь 2025'!H24</f>
        <v>6919750</v>
      </c>
      <c r="I24" s="357">
        <f>'Июль 2025'!I24+'Август 2025'!I24+'Сентябрь 2025'!I24+'Октябрь 2025'!I24+'Ноябрь 2025'!I24+'Декабрь 2025'!I24</f>
        <v>0</v>
      </c>
      <c r="J24" s="357">
        <f>'Июль 2025'!J24+'Август 2025'!J24+'Сентябрь 2025'!J24+'Октябрь 2025'!J24+'Ноябрь 2025'!J24+'Декабрь 2025'!J24</f>
        <v>0</v>
      </c>
      <c r="K24" s="357">
        <f>'Июль 2025'!K24+'Август 2025'!K24+'Сентябрь 2025'!K24+'Октябрь 2025'!K24+'Ноябрь 2025'!K24+'Декабрь 2025'!K24</f>
        <v>0</v>
      </c>
      <c r="L24"/>
      <c r="P24" s="2">
        <f>E24-'[1]Баланс для проверки'!E24</f>
        <v>5601631</v>
      </c>
      <c r="Q24" s="2">
        <f>H24-'[1]Баланс для проверки'!H24</f>
        <v>5601631</v>
      </c>
      <c r="R24" s="2">
        <f>I24-'[1]Баланс для проверки'!I24</f>
        <v>0</v>
      </c>
      <c r="S24" s="2">
        <f>J24-'[1]Баланс для проверки'!J24</f>
        <v>0</v>
      </c>
      <c r="T24" s="2">
        <f>K24-'[1]Баланс для проверки'!K24</f>
        <v>0</v>
      </c>
    </row>
    <row r="25" spans="1:20" ht="33.75" customHeight="1" x14ac:dyDescent="0.25">
      <c r="A25" s="275" t="s">
        <v>177</v>
      </c>
      <c r="B25" s="413" t="s">
        <v>166</v>
      </c>
      <c r="C25" s="413"/>
      <c r="D25" s="276"/>
      <c r="E25" s="99">
        <f t="shared" si="1"/>
        <v>3059317</v>
      </c>
      <c r="F25" s="99"/>
      <c r="G25" s="99">
        <f>J25</f>
        <v>3059317</v>
      </c>
      <c r="H25" s="358">
        <f>'Июль 2025'!H25+'Август 2025'!H25+'Сентябрь 2025'!H25+'Октябрь 2025'!H25+'Ноябрь 2025'!H25+'Декабрь 2025'!H25</f>
        <v>0</v>
      </c>
      <c r="I25" s="357">
        <f>'Июль 2025'!I25+'Август 2025'!I25+'Сентябрь 2025'!I25+'Октябрь 2025'!I25+'Ноябрь 2025'!I25+'Декабрь 2025'!I25</f>
        <v>0</v>
      </c>
      <c r="J25" s="357">
        <f>'Июль 2025'!J25+'Август 2025'!J25+'Сентябрь 2025'!J25+'Октябрь 2025'!J25+'Ноябрь 2025'!J25+'Декабрь 2025'!J25</f>
        <v>3059317</v>
      </c>
      <c r="K25" s="357">
        <f>'Июль 2025'!K25+'Август 2025'!K25+'Сентябрь 2025'!K25+'Октябрь 2025'!K25+'Ноябрь 2025'!K25+'Декабрь 2025'!K25</f>
        <v>0</v>
      </c>
      <c r="L25"/>
      <c r="P25" s="2"/>
      <c r="Q25" s="2"/>
      <c r="R25" s="2"/>
      <c r="S25" s="2"/>
      <c r="T25" s="2"/>
    </row>
    <row r="26" spans="1:20" ht="33.75" customHeight="1" x14ac:dyDescent="0.25">
      <c r="A26" s="328" t="s">
        <v>43</v>
      </c>
      <c r="B26" s="412" t="s">
        <v>167</v>
      </c>
      <c r="C26" s="412"/>
      <c r="D26" s="329" t="s">
        <v>17</v>
      </c>
      <c r="E26" s="95">
        <f t="shared" si="1"/>
        <v>165781940</v>
      </c>
      <c r="F26" s="95"/>
      <c r="G26" s="95">
        <f>H26+I26+J26+K26</f>
        <v>165781940</v>
      </c>
      <c r="H26" s="95">
        <f>H27</f>
        <v>48211412</v>
      </c>
      <c r="I26" s="95">
        <v>0</v>
      </c>
      <c r="J26" s="95">
        <f>J27+J29+J30+J28+J31</f>
        <v>117570528</v>
      </c>
      <c r="K26" s="95">
        <v>0</v>
      </c>
      <c r="L26"/>
      <c r="P26" s="2">
        <f>E26-'[1]Баланс для проверки'!E26</f>
        <v>136103399</v>
      </c>
      <c r="Q26" s="2">
        <f>H26-'[1]Баланс для проверки'!H26</f>
        <v>39144926</v>
      </c>
      <c r="R26" s="2">
        <f>I26-'[1]Баланс для проверки'!I26</f>
        <v>0</v>
      </c>
      <c r="S26" s="2">
        <f>J26-'[1]Баланс для проверки'!J26</f>
        <v>96958473</v>
      </c>
      <c r="T26" s="2">
        <f>K26-'[1]Баланс для проверки'!K26</f>
        <v>0</v>
      </c>
    </row>
    <row r="27" spans="1:20" ht="33.75" customHeight="1" x14ac:dyDescent="0.25">
      <c r="A27" s="275" t="s">
        <v>45</v>
      </c>
      <c r="B27" s="409" t="s">
        <v>168</v>
      </c>
      <c r="C27" s="409"/>
      <c r="D27" s="276" t="s">
        <v>17</v>
      </c>
      <c r="E27" s="50">
        <f t="shared" si="1"/>
        <v>108780425</v>
      </c>
      <c r="F27" s="50"/>
      <c r="G27" s="50">
        <f>H27+I27+J27+K27</f>
        <v>108780425</v>
      </c>
      <c r="H27" s="357">
        <f>'Июль 2025'!H27+'Август 2025'!H27+'Сентябрь 2025'!H27+'Октябрь 2025'!H27+'Ноябрь 2025'!H27+'Декабрь 2025'!H27</f>
        <v>48211412</v>
      </c>
      <c r="I27" s="357">
        <f>'Июль 2025'!I27+'Август 2025'!I27+'Сентябрь 2025'!I27+'Октябрь 2025'!I27+'Ноябрь 2025'!I27+'Декабрь 2025'!I27</f>
        <v>0</v>
      </c>
      <c r="J27" s="357">
        <f>'Июль 2025'!J27+'Август 2025'!J27+'Сентябрь 2025'!J27+'Октябрь 2025'!J27+'Ноябрь 2025'!J27+'Декабрь 2025'!J27</f>
        <v>60569013</v>
      </c>
      <c r="K27" s="357">
        <f>'Июль 2025'!K27+'Август 2025'!K27+'Сентябрь 2025'!K27+'Октябрь 2025'!K27+'Ноябрь 2025'!K27+'Декабрь 2025'!K27</f>
        <v>0</v>
      </c>
      <c r="L27"/>
      <c r="P27" s="2">
        <f>E27-'[1]Баланс для проверки'!E27</f>
        <v>89402410</v>
      </c>
      <c r="Q27" s="2">
        <f>H27-'[1]Баланс для проверки'!H27</f>
        <v>39144926</v>
      </c>
      <c r="R27" s="2">
        <f>I27-'[1]Баланс для проверки'!I27</f>
        <v>0</v>
      </c>
      <c r="S27" s="2">
        <f>J27-'[1]Баланс для проверки'!J27</f>
        <v>50257484</v>
      </c>
      <c r="T27" s="2">
        <f>K27-'[1]Баланс для проверки'!K27</f>
        <v>0</v>
      </c>
    </row>
    <row r="28" spans="1:20" ht="33.75" customHeight="1" x14ac:dyDescent="0.25">
      <c r="A28" s="275" t="s">
        <v>47</v>
      </c>
      <c r="B28" s="407" t="s">
        <v>169</v>
      </c>
      <c r="C28" s="408"/>
      <c r="D28" s="276" t="s">
        <v>17</v>
      </c>
      <c r="E28" s="50">
        <f t="shared" si="1"/>
        <v>1034408</v>
      </c>
      <c r="F28" s="50"/>
      <c r="G28" s="50">
        <f>J28</f>
        <v>1034408</v>
      </c>
      <c r="H28" s="357">
        <f>'Июль 2025'!H28+'Август 2025'!H28+'Сентябрь 2025'!H28+'Октябрь 2025'!H28+'Ноябрь 2025'!H28+'Декабрь 2025'!H28</f>
        <v>0</v>
      </c>
      <c r="I28" s="357">
        <f>'Июль 2025'!I28+'Август 2025'!I28+'Сентябрь 2025'!I28+'Октябрь 2025'!I28+'Ноябрь 2025'!I28+'Декабрь 2025'!I28</f>
        <v>0</v>
      </c>
      <c r="J28" s="357">
        <f>'Июль 2025'!J28+'Август 2025'!J28+'Сентябрь 2025'!J28+'Октябрь 2025'!J28+'Ноябрь 2025'!J28+'Декабрь 2025'!J28</f>
        <v>1034408</v>
      </c>
      <c r="K28" s="357">
        <f>'Июль 2025'!K28+'Август 2025'!K28+'Сентябрь 2025'!K28+'Октябрь 2025'!K28+'Ноябрь 2025'!K28+'Декабрь 2025'!K28</f>
        <v>0</v>
      </c>
      <c r="L28"/>
      <c r="P28" s="2">
        <f>E28-'[1]Баланс для проверки'!E28</f>
        <v>839104</v>
      </c>
      <c r="Q28" s="2">
        <f>H28-'[1]Баланс для проверки'!H28</f>
        <v>0</v>
      </c>
      <c r="R28" s="2">
        <f>I28-'[1]Баланс для проверки'!I28</f>
        <v>0</v>
      </c>
      <c r="S28" s="2">
        <f>J28-'[1]Баланс для проверки'!J28</f>
        <v>839104</v>
      </c>
      <c r="T28" s="2">
        <f>K28-'[1]Баланс для проверки'!K28</f>
        <v>0</v>
      </c>
    </row>
    <row r="29" spans="1:20" ht="33.75" customHeight="1" x14ac:dyDescent="0.25">
      <c r="A29" s="275" t="s">
        <v>49</v>
      </c>
      <c r="B29" s="409" t="s">
        <v>170</v>
      </c>
      <c r="C29" s="409"/>
      <c r="D29" s="276" t="s">
        <v>17</v>
      </c>
      <c r="E29" s="50">
        <f t="shared" si="1"/>
        <v>4315532</v>
      </c>
      <c r="F29" s="50"/>
      <c r="G29" s="50">
        <f>H29+I29+J29+K29</f>
        <v>4315532</v>
      </c>
      <c r="H29" s="357">
        <f>'Июль 2025'!H29+'Август 2025'!H29+'Сентябрь 2025'!H29+'Октябрь 2025'!H29+'Ноябрь 2025'!H29+'Декабрь 2025'!H29</f>
        <v>0</v>
      </c>
      <c r="I29" s="357">
        <f>'Июль 2025'!I29+'Август 2025'!I29+'Сентябрь 2025'!I29+'Октябрь 2025'!I29+'Ноябрь 2025'!I29+'Декабрь 2025'!I29</f>
        <v>0</v>
      </c>
      <c r="J29" s="357">
        <f>'Июль 2025'!J29+'Август 2025'!J29+'Сентябрь 2025'!J29+'Октябрь 2025'!J29+'Ноябрь 2025'!J29+'Декабрь 2025'!J29</f>
        <v>4315532</v>
      </c>
      <c r="K29" s="357">
        <f>'Июль 2025'!K29+'Август 2025'!K29+'Сентябрь 2025'!K29+'Октябрь 2025'!K29+'Ноябрь 2025'!K29+'Декабрь 2025'!K29</f>
        <v>0</v>
      </c>
      <c r="L29"/>
      <c r="P29" s="2">
        <f>E29-'[1]Баланс для проверки'!E29</f>
        <v>3571097</v>
      </c>
      <c r="Q29" s="2">
        <f>H29-'[1]Баланс для проверки'!H29</f>
        <v>0</v>
      </c>
      <c r="R29" s="2">
        <f>I29-'[1]Баланс для проверки'!I29</f>
        <v>0</v>
      </c>
      <c r="S29" s="2">
        <f>J29-'[1]Баланс для проверки'!J29</f>
        <v>3571097</v>
      </c>
      <c r="T29" s="2">
        <f>K29-'[1]Баланс для проверки'!K29</f>
        <v>0</v>
      </c>
    </row>
    <row r="30" spans="1:20" ht="33.75" customHeight="1" x14ac:dyDescent="0.25">
      <c r="A30" s="275" t="s">
        <v>51</v>
      </c>
      <c r="B30" s="409" t="s">
        <v>171</v>
      </c>
      <c r="C30" s="409"/>
      <c r="D30" s="276" t="s">
        <v>17</v>
      </c>
      <c r="E30" s="50">
        <f t="shared" si="1"/>
        <v>45380887</v>
      </c>
      <c r="F30" s="50"/>
      <c r="G30" s="50">
        <f>H30+I30+J30+K30</f>
        <v>45380887</v>
      </c>
      <c r="H30" s="357">
        <f>'Июль 2025'!H30+'Август 2025'!H30+'Сентябрь 2025'!H30+'Октябрь 2025'!H30+'Ноябрь 2025'!H30+'Декабрь 2025'!H30</f>
        <v>0</v>
      </c>
      <c r="I30" s="357">
        <f>'Июль 2025'!I30+'Август 2025'!I30+'Сентябрь 2025'!I30+'Октябрь 2025'!I30+'Ноябрь 2025'!I30+'Декабрь 2025'!I30</f>
        <v>0</v>
      </c>
      <c r="J30" s="357">
        <f>'Июль 2025'!J30+'Август 2025'!J30+'Сентябрь 2025'!J30+'Октябрь 2025'!J30+'Ноябрь 2025'!J30+'Декабрь 2025'!J30</f>
        <v>45380887</v>
      </c>
      <c r="K30" s="357">
        <f>'Июль 2025'!K30+'Август 2025'!K30+'Сентябрь 2025'!K30+'Октябрь 2025'!K30+'Ноябрь 2025'!K30+'Декабрь 2025'!K30</f>
        <v>0</v>
      </c>
      <c r="L30"/>
      <c r="P30" s="2">
        <f>E30-'[1]Баланс для проверки'!E30</f>
        <v>37193764</v>
      </c>
      <c r="Q30" s="2">
        <f>H30-'[1]Баланс для проверки'!H30</f>
        <v>0</v>
      </c>
      <c r="R30" s="2">
        <f>I30-'[1]Баланс для проверки'!I30</f>
        <v>0</v>
      </c>
      <c r="S30" s="2">
        <f>J30-'[1]Баланс для проверки'!J30</f>
        <v>37193764</v>
      </c>
      <c r="T30" s="2">
        <f>K30-'[1]Баланс для проверки'!K30</f>
        <v>0</v>
      </c>
    </row>
    <row r="31" spans="1:20" ht="33.75" customHeight="1" x14ac:dyDescent="0.35">
      <c r="A31" s="275" t="s">
        <v>53</v>
      </c>
      <c r="B31" s="409" t="s">
        <v>172</v>
      </c>
      <c r="C31" s="409"/>
      <c r="D31" s="276" t="s">
        <v>17</v>
      </c>
      <c r="E31" s="50">
        <f t="shared" si="1"/>
        <v>6270688</v>
      </c>
      <c r="F31" s="50"/>
      <c r="G31" s="50">
        <f>H31+I31+J31+K31</f>
        <v>6270688</v>
      </c>
      <c r="H31" s="357">
        <f>'Июль 2025'!H31+'Август 2025'!H31+'Сентябрь 2025'!H31+'Октябрь 2025'!H31+'Ноябрь 2025'!H31+'Декабрь 2025'!H31</f>
        <v>0</v>
      </c>
      <c r="I31" s="357">
        <f>'Июль 2025'!I31+'Август 2025'!I31+'Сентябрь 2025'!I31+'Октябрь 2025'!I31+'Ноябрь 2025'!I31+'Декабрь 2025'!I31</f>
        <v>0</v>
      </c>
      <c r="J31" s="357">
        <f>'Июль 2025'!J31+'Август 2025'!J31+'Сентябрь 2025'!J31+'Октябрь 2025'!J31+'Ноябрь 2025'!J31+'Декабрь 2025'!J31</f>
        <v>6270688</v>
      </c>
      <c r="K31" s="357">
        <f>'Июль 2025'!K31+'Август 2025'!K31+'Сентябрь 2025'!K31+'Октябрь 2025'!K31+'Ноябрь 2025'!K31+'Декабрь 2025'!K31</f>
        <v>0</v>
      </c>
      <c r="L31" s="100"/>
      <c r="M31" s="100"/>
      <c r="P31" s="2">
        <f>E31-'[1]Баланс для проверки'!E31</f>
        <v>5097024</v>
      </c>
      <c r="Q31" s="2">
        <f>H31-'[1]Баланс для проверки'!H31</f>
        <v>0</v>
      </c>
      <c r="R31" s="2">
        <f>I31-'[1]Баланс для проверки'!I31</f>
        <v>0</v>
      </c>
      <c r="S31" s="2">
        <f>J31-'[1]Баланс для проверки'!J31</f>
        <v>5097024</v>
      </c>
      <c r="T31" s="2">
        <f>K31-'[1]Баланс для проверки'!K31</f>
        <v>0</v>
      </c>
    </row>
    <row r="32" spans="1:20" ht="33.75" customHeight="1" x14ac:dyDescent="0.25">
      <c r="A32" s="328" t="s">
        <v>55</v>
      </c>
      <c r="B32" s="412" t="s">
        <v>56</v>
      </c>
      <c r="C32" s="412"/>
      <c r="D32" s="329" t="s">
        <v>17</v>
      </c>
      <c r="E32" s="332">
        <f>G32</f>
        <v>489706570.52901101</v>
      </c>
      <c r="F32" s="333"/>
      <c r="G32" s="332">
        <f>J32+K32+H32+I32</f>
        <v>489706570.52901101</v>
      </c>
      <c r="H32" s="332">
        <f>H33+H52+H59</f>
        <v>0</v>
      </c>
      <c r="I32" s="332">
        <f>I33+I52+I59</f>
        <v>0</v>
      </c>
      <c r="J32" s="332">
        <f>J33+J52+J59</f>
        <v>188656631.007</v>
      </c>
      <c r="K32" s="332">
        <f>K33+K52+K59</f>
        <v>301049939.52201098</v>
      </c>
      <c r="L32" s="16"/>
      <c r="M32" s="92"/>
      <c r="P32" s="2">
        <f>E32-'[1]Баланс для проверки'!E32</f>
        <v>486850737.58201098</v>
      </c>
      <c r="Q32" s="2">
        <f>H32-'[1]Баланс для проверки'!H32</f>
        <v>0</v>
      </c>
      <c r="R32" s="2">
        <f>I32-'[1]Баланс для проверки'!I32</f>
        <v>0</v>
      </c>
      <c r="S32" s="2">
        <f>J32-'[1]Баланс для проверки'!J32</f>
        <v>185800798.06</v>
      </c>
      <c r="T32" s="2">
        <f>K32-'[1]Баланс для проверки'!K32</f>
        <v>301049939.52201098</v>
      </c>
    </row>
    <row r="33" spans="1:20" ht="33.75" customHeight="1" thickBot="1" x14ac:dyDescent="0.3">
      <c r="A33" s="317" t="s">
        <v>57</v>
      </c>
      <c r="B33" s="409" t="s">
        <v>146</v>
      </c>
      <c r="C33" s="409"/>
      <c r="D33" s="318" t="s">
        <v>17</v>
      </c>
      <c r="E33" s="277">
        <f>G33</f>
        <v>468834433.85501099</v>
      </c>
      <c r="F33" s="277"/>
      <c r="G33" s="277">
        <f>SUM(H33:K33)</f>
        <v>468834433.85501099</v>
      </c>
      <c r="H33" s="361">
        <f>H34+H49</f>
        <v>0</v>
      </c>
      <c r="I33" s="361">
        <f>I34+I49</f>
        <v>0</v>
      </c>
      <c r="J33" s="361">
        <f>J34+J49</f>
        <v>170011322.884</v>
      </c>
      <c r="K33" s="361">
        <f>K34+K49</f>
        <v>298823110.97101098</v>
      </c>
      <c r="L33" s="92"/>
      <c r="M33" s="92"/>
      <c r="P33" s="2">
        <f>E33-'[1]Баланс для проверки'!E33+J59+K59</f>
        <v>471909895.52901101</v>
      </c>
      <c r="Q33" s="2">
        <f>H33-'[1]Баланс для проверки'!H33</f>
        <v>0</v>
      </c>
      <c r="R33" s="2">
        <f>I33-'[1]Баланс для проверки'!I33</f>
        <v>0</v>
      </c>
      <c r="S33" s="2">
        <f>J33-'[1]Баланс для проверки'!J33+J59</f>
        <v>170859956.007</v>
      </c>
      <c r="T33" s="2">
        <f>K33-'[1]Баланс для проверки'!K33+K59</f>
        <v>301049939.52201098</v>
      </c>
    </row>
    <row r="34" spans="1:20" ht="48" customHeight="1" thickBot="1" x14ac:dyDescent="0.3">
      <c r="A34" s="317" t="s">
        <v>59</v>
      </c>
      <c r="B34" s="409" t="s">
        <v>60</v>
      </c>
      <c r="C34" s="409"/>
      <c r="D34" s="276" t="s">
        <v>17</v>
      </c>
      <c r="E34" s="277">
        <f>G34</f>
        <v>402275464.83099997</v>
      </c>
      <c r="F34" s="277"/>
      <c r="G34" s="277">
        <f>SUM(H34:K34)</f>
        <v>402275464.83099997</v>
      </c>
      <c r="H34" s="361">
        <f>H36+H37+H38+H39+H40+H41+H42+H43+H44+H45+H46</f>
        <v>0</v>
      </c>
      <c r="I34" s="361">
        <f>I36+I37+I38+I39+I40+I41+I42+I43+I44+I45+I46</f>
        <v>0</v>
      </c>
      <c r="J34" s="361">
        <f>SUM(J35:J48)</f>
        <v>104664089.44299999</v>
      </c>
      <c r="K34" s="361">
        <f>SUM(K35:K48)</f>
        <v>297611375.38800001</v>
      </c>
      <c r="L34" s="155" t="s">
        <v>61</v>
      </c>
      <c r="M34" s="155" t="s">
        <v>62</v>
      </c>
      <c r="N34" s="156" t="s">
        <v>63</v>
      </c>
      <c r="O34" s="3"/>
      <c r="P34" s="2">
        <f>E34-'[1]Баланс для проверки'!E34+J59+K59</f>
        <v>405350926.505</v>
      </c>
      <c r="Q34" s="2">
        <f>H34-'[1]Баланс для проверки'!H34</f>
        <v>0</v>
      </c>
      <c r="R34" s="2">
        <f>I34-'[1]Баланс для проверки'!I34</f>
        <v>0</v>
      </c>
      <c r="S34" s="2">
        <f>J34-'[1]Баланс для проверки'!J34+J59</f>
        <v>105512722.56599998</v>
      </c>
      <c r="T34" s="2">
        <f>K34-'[1]Баланс для проверки'!K34+K59</f>
        <v>299838203.93900001</v>
      </c>
    </row>
    <row r="35" spans="1:20" ht="31.5" customHeight="1" x14ac:dyDescent="0.25">
      <c r="A35" s="275" t="s">
        <v>64</v>
      </c>
      <c r="B35" s="409" t="s">
        <v>65</v>
      </c>
      <c r="C35" s="409"/>
      <c r="D35" s="318" t="s">
        <v>17</v>
      </c>
      <c r="E35" s="277">
        <f t="shared" ref="E35:E44" si="2">G35</f>
        <v>12973396.213</v>
      </c>
      <c r="F35" s="277"/>
      <c r="G35" s="277">
        <f>SUM(H35:K35)</f>
        <v>12973396.213</v>
      </c>
      <c r="H35" s="359">
        <f>'Июль 2025'!H35+'Август 2025'!H35+'Сентябрь 2025'!H35+'Октябрь 2025'!H35+'Ноябрь 2025'!H35+'Декабрь 2025'!H35</f>
        <v>0</v>
      </c>
      <c r="I35" s="359">
        <f>'Июль 2025'!I35+'Август 2025'!I35+'Сентябрь 2025'!I35+'Октябрь 2025'!I35+'Ноябрь 2025'!I35+'Декабрь 2025'!I35</f>
        <v>0</v>
      </c>
      <c r="J35" s="359">
        <f>'Июль 2025'!J35+'Август 2025'!J35+'Сентябрь 2025'!J35+'Октябрь 2025'!J35+'Ноябрь 2025'!J35+'Декабрь 2025'!J35</f>
        <v>9344977.0419999994</v>
      </c>
      <c r="K35" s="359">
        <f>'Июль 2025'!K35+'Август 2025'!K35+'Сентябрь 2025'!K35+'Октябрь 2025'!K35+'Ноябрь 2025'!K35+'Декабрь 2025'!K35</f>
        <v>3628419.1710000001</v>
      </c>
      <c r="L35" s="350"/>
      <c r="M35" s="351"/>
      <c r="N35" s="352">
        <v>265124</v>
      </c>
      <c r="P35" s="2">
        <f>E35-'[1]Баланс для проверки'!E35</f>
        <v>12973396.213</v>
      </c>
      <c r="Q35" s="2">
        <f>H35-'[1]Баланс для проверки'!H35</f>
        <v>0</v>
      </c>
      <c r="R35" s="2">
        <f>I35-'[1]Баланс для проверки'!I35</f>
        <v>0</v>
      </c>
      <c r="S35" s="2">
        <f>J35-'[1]Баланс для проверки'!J35</f>
        <v>9344977.0419999994</v>
      </c>
      <c r="T35" s="2">
        <f>K35-'[1]Баланс для проверки'!K35</f>
        <v>3628419.1710000001</v>
      </c>
    </row>
    <row r="36" spans="1:20" ht="31.5" customHeight="1" x14ac:dyDescent="0.25">
      <c r="A36" s="275" t="s">
        <v>66</v>
      </c>
      <c r="B36" s="409" t="s">
        <v>67</v>
      </c>
      <c r="C36" s="409"/>
      <c r="D36" s="276" t="s">
        <v>17</v>
      </c>
      <c r="E36" s="277">
        <f t="shared" si="2"/>
        <v>62548943.707000002</v>
      </c>
      <c r="F36" s="277"/>
      <c r="G36" s="277">
        <f>SUM(H36:K36)</f>
        <v>62548943.707000002</v>
      </c>
      <c r="H36" s="359">
        <f>'Июль 2025'!H36+'Август 2025'!H36+'Сентябрь 2025'!H36+'Октябрь 2025'!H36+'Ноябрь 2025'!H36+'Декабрь 2025'!H36</f>
        <v>0</v>
      </c>
      <c r="I36" s="359">
        <f>'Июль 2025'!I36+'Август 2025'!I36+'Сентябрь 2025'!I36+'Октябрь 2025'!I36+'Ноябрь 2025'!I36+'Декабрь 2025'!I36</f>
        <v>0</v>
      </c>
      <c r="J36" s="359">
        <f>'Июль 2025'!J36+'Август 2025'!J36+'Сентябрь 2025'!J36+'Октябрь 2025'!J36+'Ноябрь 2025'!J36+'Декабрь 2025'!J36</f>
        <v>24215584.099999998</v>
      </c>
      <c r="K36" s="359">
        <f>'Июль 2025'!K36+'Август 2025'!K36+'Сентябрь 2025'!K36+'Октябрь 2025'!K36+'Ноябрь 2025'!K36+'Декабрь 2025'!K36</f>
        <v>38333359.607000001</v>
      </c>
      <c r="L36" s="353">
        <v>3797</v>
      </c>
      <c r="M36" s="345">
        <v>20167.54</v>
      </c>
      <c r="N36" s="354">
        <v>2032278</v>
      </c>
      <c r="O36" s="3"/>
      <c r="P36" s="2">
        <f>E36-'[1]Баланс для проверки'!E36+L36+M36</f>
        <v>62572908.247000001</v>
      </c>
      <c r="Q36" s="2">
        <f>H36-'[1]Баланс для проверки'!H36</f>
        <v>0</v>
      </c>
      <c r="R36" s="2">
        <f>I36-'[1]Баланс для проверки'!I36</f>
        <v>0</v>
      </c>
      <c r="S36" s="2">
        <f>J36-'[1]Баланс для проверки'!J36+L36</f>
        <v>24219381.099999998</v>
      </c>
      <c r="T36" s="2">
        <f>K36-'[1]Баланс для проверки'!K36+M36</f>
        <v>38353527.147</v>
      </c>
    </row>
    <row r="37" spans="1:20" ht="31.5" customHeight="1" x14ac:dyDescent="0.25">
      <c r="A37" s="275" t="s">
        <v>68</v>
      </c>
      <c r="B37" s="409" t="s">
        <v>69</v>
      </c>
      <c r="C37" s="409"/>
      <c r="D37" s="276" t="s">
        <v>17</v>
      </c>
      <c r="E37" s="277">
        <f t="shared" si="2"/>
        <v>23162849.306000002</v>
      </c>
      <c r="F37" s="277"/>
      <c r="G37" s="277">
        <f t="shared" ref="G37:G49" si="3">SUM(H37:K37)</f>
        <v>23162849.306000002</v>
      </c>
      <c r="H37" s="359">
        <f>'Июль 2025'!H37+'Август 2025'!H37+'Сентябрь 2025'!H37+'Октябрь 2025'!H37+'Ноябрь 2025'!H37+'Декабрь 2025'!H37</f>
        <v>0</v>
      </c>
      <c r="I37" s="359">
        <f>'Июль 2025'!I37+'Август 2025'!I37+'Сентябрь 2025'!I37+'Октябрь 2025'!I37+'Ноябрь 2025'!I37+'Декабрь 2025'!I37</f>
        <v>0</v>
      </c>
      <c r="J37" s="359">
        <f>'Июль 2025'!J37+'Август 2025'!J37+'Сентябрь 2025'!J37+'Октябрь 2025'!J37+'Ноябрь 2025'!J37+'Декабрь 2025'!J37</f>
        <v>5949063.1830000002</v>
      </c>
      <c r="K37" s="359">
        <f>'Июль 2025'!K37+'Август 2025'!K37+'Сентябрь 2025'!K37+'Октябрь 2025'!K37+'Ноябрь 2025'!K37+'Декабрь 2025'!K37</f>
        <v>17213786.123</v>
      </c>
      <c r="L37" s="353"/>
      <c r="M37" s="356">
        <v>857.08</v>
      </c>
      <c r="N37" s="354">
        <v>95785</v>
      </c>
      <c r="P37" s="2">
        <f>E37-'[1]Баланс для проверки'!E37+L37+M37</f>
        <v>23163706.386</v>
      </c>
      <c r="Q37" s="2">
        <f>H37-'[1]Баланс для проверки'!H37</f>
        <v>0</v>
      </c>
      <c r="R37" s="2">
        <f>I37-'[1]Баланс для проверки'!I37</f>
        <v>0</v>
      </c>
      <c r="S37" s="2">
        <f>J37-'[1]Баланс для проверки'!J37+L37</f>
        <v>5949063.1830000002</v>
      </c>
      <c r="T37" s="2">
        <f>K37-'[1]Баланс для проверки'!K37+M37</f>
        <v>17214643.202999998</v>
      </c>
    </row>
    <row r="38" spans="1:20" ht="31.5" customHeight="1" x14ac:dyDescent="0.25">
      <c r="A38" s="275" t="s">
        <v>70</v>
      </c>
      <c r="B38" s="409" t="s">
        <v>71</v>
      </c>
      <c r="C38" s="409"/>
      <c r="D38" s="276" t="s">
        <v>17</v>
      </c>
      <c r="E38" s="277">
        <f t="shared" si="2"/>
        <v>53866020.653999999</v>
      </c>
      <c r="F38" s="277"/>
      <c r="G38" s="277">
        <f>SUM(H38:K38)</f>
        <v>53866020.653999999</v>
      </c>
      <c r="H38" s="359">
        <f>'Июль 2025'!H38+'Август 2025'!H38+'Сентябрь 2025'!H38+'Октябрь 2025'!H38+'Ноябрь 2025'!H38+'Декабрь 2025'!H38</f>
        <v>0</v>
      </c>
      <c r="I38" s="359">
        <f>'Июль 2025'!I38+'Август 2025'!I38+'Сентябрь 2025'!I38+'Октябрь 2025'!I38+'Ноябрь 2025'!I38+'Декабрь 2025'!I38</f>
        <v>0</v>
      </c>
      <c r="J38" s="359">
        <f>'Июль 2025'!J38+'Август 2025'!J38+'Сентябрь 2025'!J38+'Октябрь 2025'!J38+'Ноябрь 2025'!J38+'Декабрь 2025'!J38</f>
        <v>6354249.5800000001</v>
      </c>
      <c r="K38" s="359">
        <f>'Июль 2025'!K38+'Август 2025'!K38+'Сентябрь 2025'!K38+'Октябрь 2025'!K38+'Ноябрь 2025'!K38+'Декабрь 2025'!K38</f>
        <v>47511771.074000001</v>
      </c>
      <c r="L38" s="353">
        <v>415568.4</v>
      </c>
      <c r="M38" s="345">
        <v>110889.084</v>
      </c>
      <c r="N38" s="354">
        <v>359967</v>
      </c>
      <c r="P38" s="2">
        <f>E38-'[1]Баланс для проверки'!E38+M38+L38</f>
        <v>54392478.137999997</v>
      </c>
      <c r="Q38" s="2">
        <f>H38-'[1]Баланс для проверки'!H38</f>
        <v>0</v>
      </c>
      <c r="R38" s="2">
        <f>I38-'[1]Баланс для проверки'!I38</f>
        <v>0</v>
      </c>
      <c r="S38" s="2">
        <f>J38-'[1]Баланс для проверки'!J38+L38</f>
        <v>6769817.9800000004</v>
      </c>
      <c r="T38" s="2">
        <f>K38-'[1]Баланс для проверки'!K38+M38</f>
        <v>47622660.158</v>
      </c>
    </row>
    <row r="39" spans="1:20" ht="31.5" customHeight="1" x14ac:dyDescent="0.25">
      <c r="A39" s="275" t="s">
        <v>72</v>
      </c>
      <c r="B39" s="409" t="s">
        <v>73</v>
      </c>
      <c r="C39" s="409"/>
      <c r="D39" s="276" t="s">
        <v>17</v>
      </c>
      <c r="E39" s="277">
        <f>G39</f>
        <v>95532204.903999999</v>
      </c>
      <c r="F39" s="277"/>
      <c r="G39" s="277">
        <f t="shared" si="3"/>
        <v>95532204.903999999</v>
      </c>
      <c r="H39" s="359">
        <f>'Июль 2025'!H39+'Август 2025'!H39+'Сентябрь 2025'!H39+'Октябрь 2025'!H39+'Ноябрь 2025'!H39+'Декабрь 2025'!H39</f>
        <v>0</v>
      </c>
      <c r="I39" s="359">
        <f>'Июль 2025'!I39+'Август 2025'!I39+'Сентябрь 2025'!I39+'Октябрь 2025'!I39+'Ноябрь 2025'!I39+'Декабрь 2025'!I39</f>
        <v>0</v>
      </c>
      <c r="J39" s="359">
        <f>'Июль 2025'!J39+'Август 2025'!J39+'Сентябрь 2025'!J39+'Октябрь 2025'!J39+'Ноябрь 2025'!J39+'Декабрь 2025'!J39</f>
        <v>10953880.683</v>
      </c>
      <c r="K39" s="359">
        <f>'Июль 2025'!K39+'Август 2025'!K39+'Сентябрь 2025'!K39+'Октябрь 2025'!K39+'Ноябрь 2025'!K39+'Декабрь 2025'!K39</f>
        <v>84578324.221000001</v>
      </c>
      <c r="L39" s="353"/>
      <c r="M39" s="345">
        <v>165868.17800000001</v>
      </c>
      <c r="N39" s="354"/>
      <c r="P39" s="2">
        <f>E39-'[1]Баланс для проверки'!E39+M39</f>
        <v>95698073.082000002</v>
      </c>
      <c r="Q39" s="2">
        <f>H39-'[1]Баланс для проверки'!H39</f>
        <v>0</v>
      </c>
      <c r="R39" s="2">
        <f>I39-'[1]Баланс для проверки'!I39</f>
        <v>0</v>
      </c>
      <c r="S39" s="2">
        <f>J39-'[1]Баланс для проверки'!J39+L39</f>
        <v>10953880.683</v>
      </c>
      <c r="T39" s="2">
        <f>K39-'[1]Баланс для проверки'!K39+M39</f>
        <v>84744192.399000004</v>
      </c>
    </row>
    <row r="40" spans="1:20" ht="31.5" customHeight="1" x14ac:dyDescent="0.25">
      <c r="A40" s="275" t="s">
        <v>74</v>
      </c>
      <c r="B40" s="407" t="s">
        <v>75</v>
      </c>
      <c r="C40" s="408"/>
      <c r="D40" s="276" t="s">
        <v>17</v>
      </c>
      <c r="E40" s="277">
        <f t="shared" si="2"/>
        <v>23674992.476999998</v>
      </c>
      <c r="F40" s="277"/>
      <c r="G40" s="277">
        <f t="shared" si="3"/>
        <v>23674992.476999998</v>
      </c>
      <c r="H40" s="360">
        <f>'Июль 2025'!H40+'Август 2025'!H40+'Сентябрь 2025'!H40+'Октябрь 2025'!H40+'Ноябрь 2025'!H40+'Декабрь 2025'!H40</f>
        <v>0</v>
      </c>
      <c r="I40" s="360">
        <f>'Июль 2025'!I40+'Август 2025'!I40+'Сентябрь 2025'!I40+'Октябрь 2025'!I40+'Ноябрь 2025'!I40+'Декабрь 2025'!I40</f>
        <v>0</v>
      </c>
      <c r="J40" s="360">
        <f>'Июль 2025'!J40+'Август 2025'!J40+'Сентябрь 2025'!J40+'Октябрь 2025'!J40+'Ноябрь 2025'!J40+'Декабрь 2025'!J40</f>
        <v>7445079.3940000003</v>
      </c>
      <c r="K40" s="360">
        <f>'Июль 2025'!K40+'Август 2025'!K40+'Сентябрь 2025'!K40+'Октябрь 2025'!K40+'Ноябрь 2025'!K40+'Декабрь 2025'!K40</f>
        <v>16229913.082999999</v>
      </c>
      <c r="L40" s="353"/>
      <c r="M40" s="345">
        <v>39187</v>
      </c>
      <c r="N40" s="354">
        <v>256066</v>
      </c>
      <c r="P40" s="2">
        <f>E40-'[1]Баланс для проверки'!E40+M40</f>
        <v>23714179.476999998</v>
      </c>
      <c r="Q40" s="2">
        <f>H40-'[1]Баланс для проверки'!H40</f>
        <v>0</v>
      </c>
      <c r="R40" s="2">
        <f>I40-'[1]Баланс для проверки'!I40</f>
        <v>0</v>
      </c>
      <c r="S40" s="2">
        <f>J40-'[1]Баланс для проверки'!J40+L40</f>
        <v>7445079.3940000003</v>
      </c>
      <c r="T40" s="2">
        <f>K40-'[1]Баланс для проверки'!K40+M40</f>
        <v>16269100.082999999</v>
      </c>
    </row>
    <row r="41" spans="1:20" ht="31.5" customHeight="1" x14ac:dyDescent="0.25">
      <c r="A41" s="275" t="s">
        <v>76</v>
      </c>
      <c r="B41" s="407" t="s">
        <v>77</v>
      </c>
      <c r="C41" s="408"/>
      <c r="D41" s="276" t="s">
        <v>17</v>
      </c>
      <c r="E41" s="277">
        <f t="shared" si="2"/>
        <v>2438182.7199999997</v>
      </c>
      <c r="F41" s="277"/>
      <c r="G41" s="277">
        <f t="shared" si="3"/>
        <v>2438182.7199999997</v>
      </c>
      <c r="H41" s="360">
        <f>'Июль 2025'!H41+'Август 2025'!H41+'Сентябрь 2025'!H41+'Октябрь 2025'!H41+'Ноябрь 2025'!H41+'Декабрь 2025'!H41</f>
        <v>0</v>
      </c>
      <c r="I41" s="360">
        <f>'Июль 2025'!I41+'Август 2025'!I41+'Сентябрь 2025'!I41+'Октябрь 2025'!I41+'Ноябрь 2025'!I41+'Декабрь 2025'!I41</f>
        <v>0</v>
      </c>
      <c r="J41" s="360">
        <f>'Июль 2025'!J41+'Август 2025'!J41+'Сентябрь 2025'!J41+'Октябрь 2025'!J41+'Ноябрь 2025'!J41+'Декабрь 2025'!J41</f>
        <v>1212081.5999999999</v>
      </c>
      <c r="K41" s="360">
        <f>'Июль 2025'!K41+'Август 2025'!K41+'Сентябрь 2025'!K41+'Октябрь 2025'!K41+'Ноябрь 2025'!K41+'Декабрь 2025'!K41</f>
        <v>1226101.1200000001</v>
      </c>
      <c r="L41" s="353"/>
      <c r="M41" s="353"/>
      <c r="N41" s="354"/>
      <c r="P41" s="2">
        <f>E41-'[1]Баланс для проверки'!E41</f>
        <v>2438182.7199999997</v>
      </c>
      <c r="Q41" s="2">
        <f>H41-'[1]Баланс для проверки'!H41</f>
        <v>0</v>
      </c>
      <c r="R41" s="2">
        <f>I41-'[1]Баланс для проверки'!I41</f>
        <v>0</v>
      </c>
      <c r="S41" s="2">
        <f>J41-'[1]Баланс для проверки'!J41+L41</f>
        <v>1212081.5999999999</v>
      </c>
      <c r="T41" s="2">
        <f>K41-'[1]Баланс для проверки'!K41+M41</f>
        <v>1226101.1200000001</v>
      </c>
    </row>
    <row r="42" spans="1:20" ht="31.5" customHeight="1" x14ac:dyDescent="0.25">
      <c r="A42" s="275" t="s">
        <v>78</v>
      </c>
      <c r="B42" s="407" t="s">
        <v>79</v>
      </c>
      <c r="C42" s="408"/>
      <c r="D42" s="276" t="s">
        <v>17</v>
      </c>
      <c r="E42" s="277">
        <f t="shared" si="2"/>
        <v>30388513.526000001</v>
      </c>
      <c r="F42" s="277"/>
      <c r="G42" s="277">
        <f t="shared" si="3"/>
        <v>30388513.526000001</v>
      </c>
      <c r="H42" s="360">
        <f>'Июль 2025'!H42+'Август 2025'!H42+'Сентябрь 2025'!H42+'Октябрь 2025'!H42+'Ноябрь 2025'!H42+'Декабрь 2025'!H42</f>
        <v>0</v>
      </c>
      <c r="I42" s="360">
        <f>'Июль 2025'!I42+'Август 2025'!I42+'Сентябрь 2025'!I42+'Октябрь 2025'!I42+'Ноябрь 2025'!I42+'Декабрь 2025'!I42</f>
        <v>0</v>
      </c>
      <c r="J42" s="360">
        <f>'Июль 2025'!J42+'Август 2025'!J42+'Сентябрь 2025'!J42+'Октябрь 2025'!J42+'Ноябрь 2025'!J42+'Декабрь 2025'!J42</f>
        <v>8525546.7810000014</v>
      </c>
      <c r="K42" s="360">
        <f>'Июль 2025'!K42+'Август 2025'!K42+'Сентябрь 2025'!K42+'Октябрь 2025'!K42+'Ноябрь 2025'!K42+'Декабрь 2025'!K42</f>
        <v>21862966.745000001</v>
      </c>
      <c r="L42" s="353"/>
      <c r="M42" s="345">
        <v>1565</v>
      </c>
      <c r="N42" s="354">
        <v>266334</v>
      </c>
      <c r="P42" s="2">
        <f>E42-'[1]Баланс для проверки'!E42+M42</f>
        <v>30390078.526000001</v>
      </c>
      <c r="Q42" s="2">
        <f>H42-'[1]Баланс для проверки'!H42</f>
        <v>0</v>
      </c>
      <c r="R42" s="2">
        <f>I42-'[1]Баланс для проверки'!I42</f>
        <v>0</v>
      </c>
      <c r="S42" s="2">
        <f>J42-'[1]Баланс для проверки'!J42+L42</f>
        <v>8525546.7810000014</v>
      </c>
      <c r="T42" s="2">
        <f>K42-'[1]Баланс для проверки'!K42+M42</f>
        <v>21864531.745000001</v>
      </c>
    </row>
    <row r="43" spans="1:20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14506312.527999999</v>
      </c>
      <c r="F43" s="277"/>
      <c r="G43" s="277">
        <f t="shared" si="3"/>
        <v>14506312.527999999</v>
      </c>
      <c r="H43" s="360">
        <f>'Июль 2025'!H43+'Август 2025'!H43+'Сентябрь 2025'!H43+'Октябрь 2025'!H43+'Ноябрь 2025'!H43+'Декабрь 2025'!H43</f>
        <v>0</v>
      </c>
      <c r="I43" s="360">
        <f>'Июль 2025'!I43+'Август 2025'!I43+'Сентябрь 2025'!I43+'Октябрь 2025'!I43+'Ноябрь 2025'!I43+'Декабрь 2025'!I43</f>
        <v>0</v>
      </c>
      <c r="J43" s="360">
        <f>'Июль 2025'!J43+'Август 2025'!J43+'Сентябрь 2025'!J43+'Октябрь 2025'!J43+'Ноябрь 2025'!J43+'Декабрь 2025'!J43</f>
        <v>4370675.0669999998</v>
      </c>
      <c r="K43" s="360">
        <f>'Июль 2025'!K43+'Август 2025'!K43+'Сентябрь 2025'!K43+'Октябрь 2025'!K43+'Ноябрь 2025'!K43+'Декабрь 2025'!K43</f>
        <v>10135637.460999999</v>
      </c>
      <c r="L43" s="353"/>
      <c r="M43" s="345">
        <v>13062</v>
      </c>
      <c r="N43" s="354">
        <v>0</v>
      </c>
      <c r="P43" s="2">
        <f>E43-'[1]Баланс для проверки'!E43+M43</f>
        <v>14519374.527999999</v>
      </c>
      <c r="Q43" s="2">
        <f>H43-'[1]Баланс для проверки'!H43</f>
        <v>0</v>
      </c>
      <c r="R43" s="2">
        <f>I43-'[1]Баланс для проверки'!I43</f>
        <v>0</v>
      </c>
      <c r="S43" s="2">
        <f>J43-'[1]Баланс для проверки'!J43+L43</f>
        <v>4370675.0669999998</v>
      </c>
      <c r="T43" s="2">
        <f>K43-'[1]Баланс для проверки'!K43+M43</f>
        <v>10148699.460999999</v>
      </c>
    </row>
    <row r="44" spans="1:20" s="41" customFormat="1" ht="31.5" customHeight="1" x14ac:dyDescent="0.2">
      <c r="A44" s="275" t="s">
        <v>82</v>
      </c>
      <c r="B44" s="407" t="s">
        <v>83</v>
      </c>
      <c r="C44" s="408"/>
      <c r="D44" s="276" t="s">
        <v>17</v>
      </c>
      <c r="E44" s="277">
        <f t="shared" si="2"/>
        <v>58771996.035000004</v>
      </c>
      <c r="F44" s="277"/>
      <c r="G44" s="277">
        <f>SUM(H44:K44)</f>
        <v>58771996.035000004</v>
      </c>
      <c r="H44" s="360">
        <f>'Июль 2025'!H44+'Август 2025'!H44+'Сентябрь 2025'!H44+'Октябрь 2025'!H44+'Ноябрь 2025'!H44+'Декабрь 2025'!H44</f>
        <v>0</v>
      </c>
      <c r="I44" s="360">
        <f>'Июль 2025'!I44+'Август 2025'!I44+'Сентябрь 2025'!I44+'Октябрь 2025'!I44+'Ноябрь 2025'!I44+'Декабрь 2025'!I44</f>
        <v>0</v>
      </c>
      <c r="J44" s="360">
        <f>'Июль 2025'!J44+'Август 2025'!J44+'Сентябрь 2025'!J44+'Октябрь 2025'!J44+'Ноябрь 2025'!J44+'Декабрь 2025'!J44</f>
        <v>14074576.398</v>
      </c>
      <c r="K44" s="360">
        <f>'Июль 2025'!K44+'Август 2025'!K44+'Сентябрь 2025'!K44+'Октябрь 2025'!K44+'Ноябрь 2025'!K44+'Декабрь 2025'!K44</f>
        <v>44697419.637000002</v>
      </c>
      <c r="L44" s="353">
        <v>17001.09</v>
      </c>
      <c r="M44" s="345">
        <v>19956.740000000002</v>
      </c>
      <c r="N44" s="354">
        <v>3358367</v>
      </c>
      <c r="P44" s="2">
        <f>E44-'[1]Баланс для проверки'!E44+L44+M44</f>
        <v>58808953.86500001</v>
      </c>
      <c r="Q44" s="2">
        <f>H44-'[1]Баланс для проверки'!H44</f>
        <v>0</v>
      </c>
      <c r="R44" s="2">
        <f>I44-'[1]Баланс для проверки'!I44</f>
        <v>0</v>
      </c>
      <c r="S44" s="2">
        <f>J44-'[1]Баланс для проверки'!J44+L44</f>
        <v>14091577.488</v>
      </c>
      <c r="T44" s="2">
        <f>K44-'[1]Баланс для проверки'!K44+M44</f>
        <v>44717376.377000004</v>
      </c>
    </row>
    <row r="45" spans="1:20" ht="31.5" customHeight="1" x14ac:dyDescent="0.25">
      <c r="A45" s="275" t="s">
        <v>84</v>
      </c>
      <c r="B45" s="407" t="s">
        <v>85</v>
      </c>
      <c r="C45" s="408"/>
      <c r="D45" s="276" t="s">
        <v>17</v>
      </c>
      <c r="E45" s="277"/>
      <c r="F45" s="277"/>
      <c r="G45" s="277"/>
      <c r="H45" s="278"/>
      <c r="I45" s="278"/>
      <c r="J45" s="277"/>
      <c r="K45" s="277"/>
      <c r="L45" s="353"/>
      <c r="M45" s="353"/>
      <c r="N45" s="354"/>
      <c r="P45" s="2">
        <f>E45-'[1]Баланс для проверки'!E45+L45+M45</f>
        <v>0</v>
      </c>
      <c r="Q45" s="2">
        <f>H45-'[1]Баланс для проверки'!H45</f>
        <v>0</v>
      </c>
      <c r="R45" s="2">
        <f>I45-'[1]Баланс для проверки'!I45</f>
        <v>0</v>
      </c>
      <c r="S45" s="2">
        <f>J45-'[1]Баланс для проверки'!J45+L45</f>
        <v>0</v>
      </c>
      <c r="T45" s="2">
        <f>K45-'[1]Баланс для проверки'!K45+M45</f>
        <v>0</v>
      </c>
    </row>
    <row r="46" spans="1:20" ht="31.5" customHeight="1" x14ac:dyDescent="0.25">
      <c r="A46" s="275" t="s">
        <v>86</v>
      </c>
      <c r="B46" s="409" t="s">
        <v>87</v>
      </c>
      <c r="C46" s="409"/>
      <c r="D46" s="276" t="s">
        <v>17</v>
      </c>
      <c r="E46" s="277">
        <f>G46</f>
        <v>91991.87000000001</v>
      </c>
      <c r="F46" s="277"/>
      <c r="G46" s="277">
        <f>SUM(H46:K46)</f>
        <v>91991.87000000001</v>
      </c>
      <c r="H46" s="360">
        <f>'Июль 2025'!H46+'Август 2025'!H46+'Сентябрь 2025'!H46+'Октябрь 2025'!H46+'Ноябрь 2025'!H46+'Декабрь 2025'!H46</f>
        <v>0</v>
      </c>
      <c r="I46" s="360">
        <f>'Июль 2025'!I46+'Август 2025'!I46+'Сентябрь 2025'!I46+'Октябрь 2025'!I46+'Ноябрь 2025'!I46+'Декабрь 2025'!I46</f>
        <v>0</v>
      </c>
      <c r="J46" s="359">
        <f>'Июль 2025'!J46+'Август 2025'!J46+'Сентябрь 2025'!J46+'Октябрь 2025'!J46+'Ноябрь 2025'!J46+'Декабрь 2025'!J46</f>
        <v>92895.02</v>
      </c>
      <c r="K46" s="359">
        <f>'Июль 2025'!K46+'Август 2025'!K46+'Сентябрь 2025'!K46+'Октябрь 2025'!K46+'Ноябрь 2025'!K46+'Декабрь 2025'!K46</f>
        <v>-903.15</v>
      </c>
      <c r="L46" s="353"/>
      <c r="M46" s="353"/>
      <c r="N46" s="354"/>
      <c r="P46" s="2">
        <f>E46-'[1]Баланс для проверки'!E46+L46+M46</f>
        <v>91991.87000000001</v>
      </c>
      <c r="Q46" s="2">
        <f>H46-'[1]Баланс для проверки'!H46</f>
        <v>0</v>
      </c>
      <c r="R46" s="2">
        <f>I46-'[1]Баланс для проверки'!I46</f>
        <v>0</v>
      </c>
      <c r="S46" s="2">
        <f>J46-'[1]Баланс для проверки'!J46+L46</f>
        <v>92895.02</v>
      </c>
      <c r="T46" s="2">
        <f>K46-'[1]Баланс для проверки'!K46+M46</f>
        <v>-903.15</v>
      </c>
    </row>
    <row r="47" spans="1:20" ht="31.5" customHeight="1" x14ac:dyDescent="0.25">
      <c r="A47" s="275" t="s">
        <v>88</v>
      </c>
      <c r="B47" s="409" t="s">
        <v>89</v>
      </c>
      <c r="C47" s="409"/>
      <c r="D47" s="276" t="s">
        <v>17</v>
      </c>
      <c r="E47" s="277">
        <f>G47</f>
        <v>24164670.898000002</v>
      </c>
      <c r="F47" s="277"/>
      <c r="G47" s="277">
        <f>SUM(H47:K47)</f>
        <v>24164670.898000002</v>
      </c>
      <c r="H47" s="360">
        <f>'Июль 2025'!H47+'Август 2025'!H47+'Сентябрь 2025'!H47+'Октябрь 2025'!H47+'Ноябрь 2025'!H47+'Декабрь 2025'!H47</f>
        <v>0</v>
      </c>
      <c r="I47" s="360">
        <f>'Июль 2025'!I47+'Август 2025'!I47+'Сентябрь 2025'!I47+'Октябрь 2025'!I47+'Ноябрь 2025'!I47+'Декабрь 2025'!I47</f>
        <v>0</v>
      </c>
      <c r="J47" s="360">
        <f>'Июль 2025'!J47+'Август 2025'!J47+'Сентябрь 2025'!J47+'Октябрь 2025'!J47+'Ноябрь 2025'!J47+'Декабрь 2025'!J47</f>
        <v>12050040.602</v>
      </c>
      <c r="K47" s="360">
        <f>'Июль 2025'!K47+'Август 2025'!K47+'Сентябрь 2025'!K47+'Октябрь 2025'!K47+'Ноябрь 2025'!K47+'Декабрь 2025'!K47</f>
        <v>12114630.296</v>
      </c>
      <c r="L47" s="353">
        <v>76103.252999999997</v>
      </c>
      <c r="M47" s="345">
        <v>9092.31</v>
      </c>
      <c r="N47" s="354">
        <v>1243623</v>
      </c>
      <c r="P47" s="2">
        <f>E47-'[1]Баланс для проверки'!E47+M47+L47</f>
        <v>24249866.460999999</v>
      </c>
      <c r="Q47" s="2">
        <f>H47-'[1]Баланс для проверки'!H46</f>
        <v>0</v>
      </c>
      <c r="R47" s="2">
        <f>I47-'[1]Баланс для проверки'!I46</f>
        <v>0</v>
      </c>
      <c r="S47" s="2">
        <f>J47-'[1]Баланс для проверки'!J47+L47</f>
        <v>12126143.855</v>
      </c>
      <c r="T47" s="2">
        <f>K47-'[1]Баланс для проверки'!K47+M47</f>
        <v>12123722.606000001</v>
      </c>
    </row>
    <row r="48" spans="1:20" ht="31.5" customHeight="1" x14ac:dyDescent="0.25">
      <c r="A48" s="275" t="s">
        <v>90</v>
      </c>
      <c r="B48" s="409" t="s">
        <v>91</v>
      </c>
      <c r="C48" s="409"/>
      <c r="D48" s="276" t="s">
        <v>17</v>
      </c>
      <c r="E48" s="277">
        <f>G48</f>
        <v>155389.99300000002</v>
      </c>
      <c r="F48" s="277"/>
      <c r="G48" s="277">
        <f>SUM(H48:K48)</f>
        <v>155389.99300000002</v>
      </c>
      <c r="H48" s="360">
        <f>'Июль 2025'!H48+'Август 2025'!H48+'Сентябрь 2025'!H48+'Октябрь 2025'!H48+'Ноябрь 2025'!H48+'Декабрь 2025'!H48</f>
        <v>0</v>
      </c>
      <c r="I48" s="360">
        <f>'Июль 2025'!I48+'Август 2025'!I48+'Сентябрь 2025'!I48+'Октябрь 2025'!I48+'Ноябрь 2025'!I48+'Декабрь 2025'!I48</f>
        <v>0</v>
      </c>
      <c r="J48" s="360">
        <f>'Июль 2025'!J48+'Август 2025'!J48+'Сентябрь 2025'!J48+'Октябрь 2025'!J48+'Ноябрь 2025'!J48+'Декабрь 2025'!J48</f>
        <v>75439.993000000002</v>
      </c>
      <c r="K48" s="360">
        <f>'Июль 2025'!K48+'Август 2025'!K48+'Сентябрь 2025'!K48+'Октябрь 2025'!K48+'Ноябрь 2025'!K48+'Декабрь 2025'!K48</f>
        <v>79950</v>
      </c>
      <c r="L48" s="161"/>
      <c r="M48" s="161"/>
      <c r="N48" s="334"/>
      <c r="P48" s="2">
        <f>E48-'[1]Баланс для проверки'!E48</f>
        <v>155389.99300000002</v>
      </c>
      <c r="Q48" s="2">
        <f>H48-'[1]Баланс для проверки'!H48</f>
        <v>0</v>
      </c>
      <c r="R48" s="2">
        <f>I48-'[1]Баланс для проверки'!I48</f>
        <v>0</v>
      </c>
      <c r="S48" s="2">
        <f>J48-'[1]Баланс для проверки'!J48+L48</f>
        <v>75439.993000000002</v>
      </c>
      <c r="T48" s="2">
        <f>K48-'[1]Баланс для проверки'!K48+M48</f>
        <v>79950</v>
      </c>
    </row>
    <row r="49" spans="1:20" ht="31.5" customHeight="1" thickBot="1" x14ac:dyDescent="0.3">
      <c r="A49" s="317" t="s">
        <v>92</v>
      </c>
      <c r="B49" s="407" t="s">
        <v>93</v>
      </c>
      <c r="C49" s="408"/>
      <c r="D49" s="276" t="s">
        <v>17</v>
      </c>
      <c r="E49" s="277">
        <f>G49</f>
        <v>66558969.024011008</v>
      </c>
      <c r="F49" s="277"/>
      <c r="G49" s="277">
        <f t="shared" si="3"/>
        <v>66558969.024011008</v>
      </c>
      <c r="H49" s="359">
        <f>'Июль 2025'!H49+'Август 2025'!H49+'Сентябрь 2025'!H49+'Октябрь 2025'!H49+'Ноябрь 2025'!H49+'Декабрь 2025'!H49</f>
        <v>0</v>
      </c>
      <c r="I49" s="359">
        <f>'Июль 2025'!I49+'Август 2025'!I49+'Сентябрь 2025'!I49+'Октябрь 2025'!I49+'Ноябрь 2025'!I49+'Декабрь 2025'!I49</f>
        <v>0</v>
      </c>
      <c r="J49" s="359">
        <f>'Июль 2025'!J49+'Август 2025'!J49+'Сентябрь 2025'!J49+'Октябрь 2025'!J49+'Ноябрь 2025'!J49+'Декабрь 2025'!J49</f>
        <v>65347233.441000007</v>
      </c>
      <c r="K49" s="359">
        <f>'Июль 2025'!K49+'Август 2025'!K49+'Сентябрь 2025'!K49+'Октябрь 2025'!K49+'Ноябрь 2025'!K49+'Декабрь 2025'!K49</f>
        <v>1211735.583011</v>
      </c>
      <c r="L49" s="336"/>
      <c r="M49" s="336"/>
      <c r="N49" s="337"/>
      <c r="P49" s="2">
        <f>E49-'[1]Баланс для проверки'!E49</f>
        <v>66558969.024011008</v>
      </c>
      <c r="Q49" s="2">
        <f>H49-'[1]Баланс для проверки'!H49</f>
        <v>0</v>
      </c>
      <c r="R49" s="2">
        <f>I49-'[1]Баланс для проверки'!I49</f>
        <v>0</v>
      </c>
      <c r="S49" s="2">
        <f>J49-'[1]Баланс для проверки'!J49+L49</f>
        <v>65347233.441000007</v>
      </c>
      <c r="T49" s="2">
        <f>K49-'[1]Баланс для проверки'!K49</f>
        <v>1211735.583011</v>
      </c>
    </row>
    <row r="50" spans="1:20" ht="34.5" customHeight="1" x14ac:dyDescent="0.25">
      <c r="A50" s="275" t="s">
        <v>94</v>
      </c>
      <c r="B50" s="410" t="s">
        <v>173</v>
      </c>
      <c r="C50" s="411"/>
      <c r="D50" s="276" t="s">
        <v>17</v>
      </c>
      <c r="E50" s="316"/>
      <c r="F50" s="316"/>
      <c r="G50" s="316"/>
      <c r="H50" s="316"/>
      <c r="I50" s="316"/>
      <c r="J50" s="316"/>
      <c r="K50" s="316"/>
      <c r="L50" s="225"/>
      <c r="M50" s="92"/>
      <c r="P50" s="2">
        <f>E50-'[1]Баланс для проверки'!E50</f>
        <v>0</v>
      </c>
      <c r="Q50" s="2">
        <f>H50-'[1]Баланс для проверки'!H50</f>
        <v>0</v>
      </c>
      <c r="R50" s="2">
        <f>I50-'[1]Баланс для проверки'!I50</f>
        <v>0</v>
      </c>
      <c r="S50" s="2">
        <f>J50-'[1]Баланс для проверки'!J50+L50</f>
        <v>0</v>
      </c>
      <c r="T50" s="2">
        <f>K50-'[1]Баланс для проверки'!K50</f>
        <v>0</v>
      </c>
    </row>
    <row r="51" spans="1:20" ht="31.5" customHeight="1" x14ac:dyDescent="0.25">
      <c r="A51" s="317" t="s">
        <v>96</v>
      </c>
      <c r="B51" s="407" t="s">
        <v>97</v>
      </c>
      <c r="C51" s="408"/>
      <c r="D51" s="276" t="s">
        <v>17</v>
      </c>
      <c r="E51" s="316">
        <v>0</v>
      </c>
      <c r="F51" s="316"/>
      <c r="G51" s="316">
        <v>0</v>
      </c>
      <c r="H51" s="316">
        <v>0</v>
      </c>
      <c r="I51" s="316">
        <v>0</v>
      </c>
      <c r="J51" s="316">
        <v>0</v>
      </c>
      <c r="K51" s="316">
        <v>0</v>
      </c>
      <c r="L51" s="47"/>
      <c r="M51" s="92"/>
      <c r="P51" s="2">
        <f>E51-'[1]Баланс для проверки'!E51</f>
        <v>0</v>
      </c>
      <c r="Q51" s="2">
        <f>H51-'[1]Баланс для проверки'!H51</f>
        <v>0</v>
      </c>
      <c r="R51" s="2">
        <f>I51-'[1]Баланс для проверки'!I51</f>
        <v>0</v>
      </c>
      <c r="S51" s="2">
        <f>J51-'[1]Баланс для проверки'!J51+L51</f>
        <v>0</v>
      </c>
      <c r="T51" s="2">
        <f>K51-'[1]Баланс для проверки'!K51</f>
        <v>0</v>
      </c>
    </row>
    <row r="52" spans="1:20" ht="28.5" customHeight="1" x14ac:dyDescent="0.25">
      <c r="A52" s="317" t="s">
        <v>98</v>
      </c>
      <c r="B52" s="407" t="s">
        <v>99</v>
      </c>
      <c r="C52" s="408"/>
      <c r="D52" s="276" t="s">
        <v>17</v>
      </c>
      <c r="E52" s="338">
        <f t="shared" ref="E52:E57" si="4">G52</f>
        <v>17796675.000000004</v>
      </c>
      <c r="F52" s="338"/>
      <c r="G52" s="339">
        <f t="shared" ref="G52:G57" si="5">H52+I52+J52+K52</f>
        <v>17796675.000000004</v>
      </c>
      <c r="H52" s="339">
        <v>0</v>
      </c>
      <c r="I52" s="339">
        <v>0</v>
      </c>
      <c r="J52" s="339">
        <f>J53+J56+J57+J54+J55</f>
        <v>17796675.000000004</v>
      </c>
      <c r="K52" s="49">
        <f>K56</f>
        <v>0</v>
      </c>
      <c r="L52" s="47"/>
      <c r="M52" s="92"/>
      <c r="P52" s="2">
        <f>E52-'[1]Баланс для проверки'!E52</f>
        <v>14940842.053000003</v>
      </c>
      <c r="Q52" s="2">
        <f>H52-'[1]Баланс для проверки'!H52</f>
        <v>0</v>
      </c>
      <c r="R52" s="2">
        <f>I52-'[1]Баланс для проверки'!I52</f>
        <v>0</v>
      </c>
      <c r="S52" s="2">
        <f>J52-'[1]Баланс для проверки'!J52+L52</f>
        <v>14940842.053000003</v>
      </c>
      <c r="T52" s="2">
        <f>K52-'[1]Баланс для проверки'!K52</f>
        <v>0</v>
      </c>
    </row>
    <row r="53" spans="1:20" ht="28.5" customHeight="1" x14ac:dyDescent="0.25">
      <c r="A53" s="275" t="s">
        <v>100</v>
      </c>
      <c r="B53" s="398" t="s">
        <v>149</v>
      </c>
      <c r="C53" s="399"/>
      <c r="D53" s="390"/>
      <c r="E53" s="338">
        <f t="shared" si="4"/>
        <v>2298755</v>
      </c>
      <c r="F53" s="391"/>
      <c r="G53" s="339">
        <f t="shared" si="5"/>
        <v>2298755</v>
      </c>
      <c r="H53" s="362"/>
      <c r="I53" s="362"/>
      <c r="J53" s="362">
        <f>'Август 2025'!J53</f>
        <v>2298755</v>
      </c>
      <c r="K53" s="362"/>
      <c r="L53" s="47"/>
      <c r="M53" s="92"/>
      <c r="P53" s="2"/>
      <c r="Q53" s="2"/>
      <c r="R53" s="2"/>
      <c r="S53" s="2"/>
      <c r="T53" s="2"/>
    </row>
    <row r="54" spans="1:20" ht="28.5" customHeight="1" x14ac:dyDescent="0.25">
      <c r="A54" s="275" t="s">
        <v>102</v>
      </c>
      <c r="B54" s="398" t="s">
        <v>174</v>
      </c>
      <c r="C54" s="399"/>
      <c r="D54" s="276" t="s">
        <v>17</v>
      </c>
      <c r="E54" s="338">
        <f t="shared" si="4"/>
        <v>1360407</v>
      </c>
      <c r="F54" s="338"/>
      <c r="G54" s="339">
        <f t="shared" si="5"/>
        <v>1360407</v>
      </c>
      <c r="H54" s="362"/>
      <c r="I54" s="362"/>
      <c r="J54" s="362">
        <f>'Сентябрь 2025'!J53+'Октябрь 2025'!J53+'Ноябрь 2025'!J53+'Декабрь 2025'!J53</f>
        <v>1360407</v>
      </c>
      <c r="K54" s="362"/>
      <c r="L54" s="47"/>
      <c r="M54" s="92"/>
      <c r="P54" s="2">
        <f>E54-'[1]Баланс для проверки'!E52</f>
        <v>-1495425.9470000002</v>
      </c>
      <c r="Q54" s="2">
        <f>H54-'[1]Баланс для проверки'!H52</f>
        <v>0</v>
      </c>
      <c r="R54" s="2">
        <f>I54-'[1]Баланс для проверки'!I52</f>
        <v>0</v>
      </c>
      <c r="S54" s="2">
        <f>J54-'[1]Баланс для проверки'!J52</f>
        <v>-1495425.9470000002</v>
      </c>
      <c r="T54" s="2">
        <f>K54-'[1]Баланс для проверки'!K52</f>
        <v>0</v>
      </c>
    </row>
    <row r="55" spans="1:20" ht="28.5" customHeight="1" x14ac:dyDescent="0.25">
      <c r="A55" s="275" t="s">
        <v>104</v>
      </c>
      <c r="B55" s="398" t="s">
        <v>178</v>
      </c>
      <c r="C55" s="399"/>
      <c r="D55" s="276" t="s">
        <v>17</v>
      </c>
      <c r="E55" s="338">
        <f t="shared" si="4"/>
        <v>635565.64599999995</v>
      </c>
      <c r="F55" s="338"/>
      <c r="G55" s="339">
        <f t="shared" si="5"/>
        <v>635565.64599999995</v>
      </c>
      <c r="H55" s="362"/>
      <c r="I55" s="362"/>
      <c r="J55" s="363">
        <f>'Июль 2025'!J53+'Август 2025'!J54+'Сентябрь 2025'!J54+'Октябрь 2025'!J54+'Ноябрь 2025'!J54+'Декабрь 2025'!J54</f>
        <v>635565.64599999995</v>
      </c>
      <c r="K55" s="362"/>
      <c r="L55" s="47"/>
      <c r="M55" s="92"/>
      <c r="P55" s="2">
        <f>E55-'[1]Баланс для проверки'!E53</f>
        <v>244712.64599999995</v>
      </c>
      <c r="Q55" s="2">
        <f>H55-'[1]Баланс для проверки'!H53</f>
        <v>0</v>
      </c>
      <c r="R55" s="2">
        <f>I55-'[1]Баланс для проверки'!I53</f>
        <v>0</v>
      </c>
      <c r="S55" s="2">
        <f>J55-'[1]Баланс для проверки'!J53</f>
        <v>244712.64599999995</v>
      </c>
      <c r="T55" s="2">
        <f>K55-'[1]Баланс для проверки'!K53</f>
        <v>0</v>
      </c>
    </row>
    <row r="56" spans="1:20" ht="28.5" customHeight="1" x14ac:dyDescent="0.25">
      <c r="A56" s="275" t="s">
        <v>150</v>
      </c>
      <c r="B56" s="398" t="s">
        <v>101</v>
      </c>
      <c r="C56" s="399"/>
      <c r="D56" s="276" t="s">
        <v>17</v>
      </c>
      <c r="E56" s="338">
        <f t="shared" si="4"/>
        <v>68468.354000000007</v>
      </c>
      <c r="F56" s="338">
        <f>+++C70</f>
        <v>0</v>
      </c>
      <c r="G56" s="339">
        <f t="shared" si="5"/>
        <v>68468.354000000007</v>
      </c>
      <c r="H56" s="362"/>
      <c r="I56" s="362"/>
      <c r="J56" s="363">
        <f>'Ноябрь 2025'!J55+'Декабрь 2025'!J55</f>
        <v>68468.354000000007</v>
      </c>
      <c r="K56" s="362"/>
      <c r="L56" s="47"/>
      <c r="M56" s="92"/>
      <c r="P56" s="2">
        <f>E56-'[1]Баланс для проверки'!E54</f>
        <v>-85545.592999999979</v>
      </c>
      <c r="Q56" s="2">
        <f>H56-'[1]Баланс для проверки'!H54</f>
        <v>0</v>
      </c>
      <c r="R56" s="2">
        <f>I56-'[1]Баланс для проверки'!I54</f>
        <v>0</v>
      </c>
      <c r="S56" s="2">
        <f>J56-'[1]Баланс для проверки'!J54</f>
        <v>-85545.592999999979</v>
      </c>
      <c r="T56" s="2">
        <f>K56-'[1]Баланс для проверки'!K54</f>
        <v>0</v>
      </c>
    </row>
    <row r="57" spans="1:20" ht="28.5" customHeight="1" x14ac:dyDescent="0.25">
      <c r="A57" s="275" t="s">
        <v>179</v>
      </c>
      <c r="B57" s="398" t="s">
        <v>103</v>
      </c>
      <c r="C57" s="399"/>
      <c r="D57" s="276" t="s">
        <v>17</v>
      </c>
      <c r="E57" s="50">
        <f t="shared" si="4"/>
        <v>13433479</v>
      </c>
      <c r="F57" s="50"/>
      <c r="G57" s="51">
        <f t="shared" si="5"/>
        <v>13433479</v>
      </c>
      <c r="H57" s="364"/>
      <c r="I57" s="364"/>
      <c r="J57" s="364">
        <f>'Июль 2025'!J54+'Август 2025'!J55+'Сентябрь 2025'!J55+'Октябрь 2025'!J55+'Ноябрь 2025'!J56+'Декабрь 2025'!J56</f>
        <v>13433479</v>
      </c>
      <c r="K57" s="364"/>
      <c r="L57"/>
      <c r="M57" s="92"/>
      <c r="P57" s="2">
        <f>E57-'[1]Баланс для проверки'!E55</f>
        <v>11122513</v>
      </c>
      <c r="Q57" s="2">
        <f>H57-'[1]Баланс для проверки'!H55</f>
        <v>0</v>
      </c>
      <c r="R57" s="2">
        <f>I57-'[1]Баланс для проверки'!I55</f>
        <v>0</v>
      </c>
      <c r="S57" s="2">
        <f>J57-'[1]Баланс для проверки'!J55</f>
        <v>11122513</v>
      </c>
      <c r="T57" s="2">
        <f>K57-'[1]Баланс для проверки'!K55</f>
        <v>0</v>
      </c>
    </row>
    <row r="58" spans="1:20" ht="35.25" customHeight="1" x14ac:dyDescent="0.25">
      <c r="A58" s="317" t="s">
        <v>106</v>
      </c>
      <c r="B58" s="407" t="s">
        <v>175</v>
      </c>
      <c r="C58" s="408"/>
      <c r="D58" s="318" t="s">
        <v>17</v>
      </c>
      <c r="E58" s="315">
        <v>0</v>
      </c>
      <c r="F58" s="315"/>
      <c r="G58" s="316">
        <v>0</v>
      </c>
      <c r="H58" s="316">
        <v>0</v>
      </c>
      <c r="I58" s="316">
        <v>0</v>
      </c>
      <c r="J58" s="316">
        <v>0</v>
      </c>
      <c r="K58" s="316">
        <v>0</v>
      </c>
      <c r="L58" s="47"/>
      <c r="M58" s="92"/>
      <c r="P58" s="2">
        <f>E58-'[1]Баланс для проверки'!E57</f>
        <v>0</v>
      </c>
      <c r="Q58" s="2">
        <f>H58-'[1]Баланс для проверки'!H57</f>
        <v>0</v>
      </c>
      <c r="R58" s="2">
        <f>I58-'[1]Баланс для проверки'!I57</f>
        <v>0</v>
      </c>
      <c r="S58" s="2">
        <f>J58-'[1]Баланс для проверки'!J57</f>
        <v>0</v>
      </c>
      <c r="T58" s="2">
        <f>K58-'[1]Баланс для проверки'!K57</f>
        <v>0</v>
      </c>
    </row>
    <row r="59" spans="1:20" ht="28.5" customHeight="1" x14ac:dyDescent="0.25">
      <c r="A59" s="317" t="s">
        <v>108</v>
      </c>
      <c r="B59" s="407" t="s">
        <v>147</v>
      </c>
      <c r="C59" s="408"/>
      <c r="D59" s="276" t="s">
        <v>17</v>
      </c>
      <c r="E59" s="277">
        <f>G59</f>
        <v>3075461.6740000001</v>
      </c>
      <c r="F59" s="277"/>
      <c r="G59" s="278">
        <f>J59+K59</f>
        <v>3075461.6740000001</v>
      </c>
      <c r="H59" s="360">
        <f>'Июль 2025'!H58+'Август 2025'!H58+'Сентябрь 2025'!H58+'Октябрь 2025'!H58+'Ноябрь 2025'!H58+'Декабрь 2025'!H58</f>
        <v>0</v>
      </c>
      <c r="I59" s="360">
        <f>'Июль 2025'!I58+'Август 2025'!I58+'Сентябрь 2025'!I58+'Октябрь 2025'!I58+'Ноябрь 2025'!I58+'Декабрь 2025'!I58</f>
        <v>0</v>
      </c>
      <c r="J59" s="360">
        <f>'Июль 2025'!J58+'Август 2025'!J58+'Сентябрь 2025'!J58+'Октябрь 2025'!J58+'Ноябрь 2025'!J58+'Декабрь 2025'!J58</f>
        <v>848633.12300000002</v>
      </c>
      <c r="K59" s="360">
        <f>'Июль 2025'!K58+'Август 2025'!K58+'Сентябрь 2025'!K58+'Октябрь 2025'!K58+'Ноябрь 2025'!K58+'Декабрь 2025'!K58</f>
        <v>2226828.551</v>
      </c>
      <c r="L59" s="47"/>
      <c r="M59" s="92"/>
      <c r="P59" s="2">
        <f>E59-'[1]Баланс для проверки'!E58</f>
        <v>2182346.9989999998</v>
      </c>
      <c r="Q59" s="2">
        <f>H59-'[1]Баланс для проверки'!H58</f>
        <v>0</v>
      </c>
      <c r="R59" s="2">
        <f>I59-'[1]Баланс для проверки'!I58</f>
        <v>0</v>
      </c>
      <c r="S59" s="2">
        <f>J59-'[1]Баланс для проверки'!J58</f>
        <v>336163.38</v>
      </c>
      <c r="T59" s="2">
        <f>K59-'[1]Баланс для проверки'!K58</f>
        <v>1846183.6189999999</v>
      </c>
    </row>
    <row r="60" spans="1:20" ht="49.5" customHeight="1" x14ac:dyDescent="0.25">
      <c r="A60" s="317" t="s">
        <v>110</v>
      </c>
      <c r="B60" s="402" t="s">
        <v>111</v>
      </c>
      <c r="C60" s="403"/>
      <c r="D60" s="276" t="s">
        <v>17</v>
      </c>
      <c r="E60" s="315">
        <v>0</v>
      </c>
      <c r="F60" s="315"/>
      <c r="G60" s="315">
        <v>0</v>
      </c>
      <c r="H60" s="315">
        <v>0</v>
      </c>
      <c r="I60" s="315">
        <v>0</v>
      </c>
      <c r="J60" s="315">
        <v>0</v>
      </c>
      <c r="K60" s="315">
        <v>0</v>
      </c>
      <c r="L60" s="47"/>
      <c r="M60" s="92"/>
      <c r="P60" s="2">
        <f>E60-'[1]Баланс для проверки'!E59</f>
        <v>0</v>
      </c>
      <c r="Q60" s="2">
        <f>H60-'[1]Баланс для проверки'!H59</f>
        <v>0</v>
      </c>
      <c r="R60" s="2">
        <f>I60-'[1]Баланс для проверки'!I59</f>
        <v>0</v>
      </c>
      <c r="S60" s="2">
        <f>J60-'[1]Баланс для проверки'!J59</f>
        <v>0</v>
      </c>
      <c r="T60" s="2">
        <f>K60-'[1]Баланс для проверки'!K59</f>
        <v>0</v>
      </c>
    </row>
    <row r="61" spans="1:20" ht="28.5" customHeight="1" x14ac:dyDescent="0.25">
      <c r="A61" s="317" t="s">
        <v>112</v>
      </c>
      <c r="B61" s="404" t="s">
        <v>113</v>
      </c>
      <c r="C61" s="319" t="s">
        <v>114</v>
      </c>
      <c r="D61" s="276" t="s">
        <v>17</v>
      </c>
      <c r="E61" s="320">
        <f>G61</f>
        <v>27178949</v>
      </c>
      <c r="F61" s="315"/>
      <c r="G61" s="320">
        <f>ROUND(G12-G32,0)</f>
        <v>27178949</v>
      </c>
      <c r="H61" s="315"/>
      <c r="I61" s="315"/>
      <c r="J61" s="315"/>
      <c r="K61" s="315"/>
      <c r="L61" s="16"/>
      <c r="M61" s="92"/>
      <c r="P61" s="2">
        <f>E61-'[1]Баланс для проверки'!E60</f>
        <v>-67426809.053000003</v>
      </c>
      <c r="Q61" s="2">
        <f>H61-'[1]Баланс для проверки'!H60</f>
        <v>0</v>
      </c>
      <c r="R61" s="2">
        <f>I61-'[1]Баланс для проверки'!I60</f>
        <v>0</v>
      </c>
      <c r="S61" s="2">
        <f>J61-'[1]Баланс для проверки'!J60</f>
        <v>0</v>
      </c>
      <c r="T61" s="2">
        <f>K61-'[1]Баланс для проверки'!K60</f>
        <v>0</v>
      </c>
    </row>
    <row r="62" spans="1:20" ht="28.5" customHeight="1" x14ac:dyDescent="0.25">
      <c r="A62" s="317" t="s">
        <v>115</v>
      </c>
      <c r="B62" s="405"/>
      <c r="C62" s="319" t="s">
        <v>116</v>
      </c>
      <c r="D62" s="276" t="s">
        <v>117</v>
      </c>
      <c r="E62" s="321">
        <f>G62</f>
        <v>5.2582144301508</v>
      </c>
      <c r="F62" s="322"/>
      <c r="G62" s="321">
        <f>G61/G12*100</f>
        <v>5.2582144301508</v>
      </c>
      <c r="H62" s="315"/>
      <c r="I62" s="315"/>
      <c r="J62" s="315"/>
      <c r="K62" s="315"/>
      <c r="L62" s="117"/>
      <c r="M62" s="92"/>
      <c r="P62" s="2">
        <f>E62-'[1]Баланс для проверки'!E61</f>
        <v>-91.81157181312939</v>
      </c>
      <c r="Q62" s="2">
        <f>H62-'[1]Баланс для проверки'!H61</f>
        <v>0</v>
      </c>
      <c r="R62" s="2">
        <f>I62-'[1]Баланс для проверки'!I61</f>
        <v>0</v>
      </c>
      <c r="S62" s="2">
        <f>J62-'[1]Баланс для проверки'!J61</f>
        <v>0</v>
      </c>
      <c r="T62" s="2">
        <f>K62-'[1]Баланс для проверки'!K61</f>
        <v>0</v>
      </c>
    </row>
    <row r="63" spans="1:20" ht="28.5" customHeight="1" x14ac:dyDescent="0.25">
      <c r="A63" s="317" t="s">
        <v>118</v>
      </c>
      <c r="B63" s="404" t="s">
        <v>119</v>
      </c>
      <c r="C63" s="319"/>
      <c r="D63" s="276" t="s">
        <v>17</v>
      </c>
      <c r="E63" s="323">
        <f>G63</f>
        <v>27178949</v>
      </c>
      <c r="F63" s="324"/>
      <c r="G63" s="323">
        <f>G61</f>
        <v>27178949</v>
      </c>
      <c r="H63" s="324"/>
      <c r="I63" s="324"/>
      <c r="J63" s="324"/>
      <c r="K63" s="324"/>
      <c r="L63" s="58"/>
      <c r="M63" s="92"/>
      <c r="P63" s="2">
        <f>E63-'[1]Баланс для проверки'!E62</f>
        <v>-67426809.053000003</v>
      </c>
      <c r="Q63" s="2">
        <f>H63-'[1]Баланс для проверки'!H62</f>
        <v>0</v>
      </c>
      <c r="R63" s="2">
        <f>I63-'[1]Баланс для проверки'!I62</f>
        <v>0</v>
      </c>
      <c r="S63" s="2">
        <f>J63-'[1]Баланс для проверки'!J62</f>
        <v>0</v>
      </c>
      <c r="T63" s="2">
        <f>K63-'[1]Баланс для проверки'!K62</f>
        <v>0</v>
      </c>
    </row>
    <row r="64" spans="1:20" ht="28.5" customHeight="1" x14ac:dyDescent="0.25">
      <c r="A64" s="317" t="s">
        <v>120</v>
      </c>
      <c r="B64" s="405"/>
      <c r="C64" s="319"/>
      <c r="D64" s="276" t="s">
        <v>117</v>
      </c>
      <c r="E64" s="321">
        <f>E63/E12*100</f>
        <v>5.2582144301508</v>
      </c>
      <c r="F64" s="325"/>
      <c r="G64" s="321">
        <f>G63/G12*100</f>
        <v>5.2582144301508</v>
      </c>
      <c r="H64" s="324"/>
      <c r="I64" s="324"/>
      <c r="J64" s="324"/>
      <c r="K64" s="324"/>
      <c r="L64" s="117"/>
      <c r="M64" s="92"/>
      <c r="P64" s="2">
        <f>E64-'[1]Баланс для проверки'!E63</f>
        <v>-91.81157181312939</v>
      </c>
      <c r="Q64" s="2">
        <f>H64-'[1]Баланс для проверки'!H63</f>
        <v>0</v>
      </c>
      <c r="R64" s="2">
        <f>I64-'[1]Баланс для проверки'!I63</f>
        <v>0</v>
      </c>
      <c r="S64" s="2">
        <f>J64-'[1]Баланс для проверки'!J63</f>
        <v>0</v>
      </c>
      <c r="T64" s="2">
        <f>K64-'[1]Баланс для проверки'!K63</f>
        <v>0</v>
      </c>
    </row>
    <row r="65" spans="1:20" ht="28.5" customHeight="1" x14ac:dyDescent="0.25">
      <c r="A65" s="317" t="s">
        <v>121</v>
      </c>
      <c r="B65" s="406" t="s">
        <v>137</v>
      </c>
      <c r="C65" s="406"/>
      <c r="D65" s="276" t="s">
        <v>17</v>
      </c>
      <c r="E65" s="320">
        <f>G65</f>
        <v>468834433.85501099</v>
      </c>
      <c r="F65" s="315"/>
      <c r="G65" s="320">
        <f>G32-G52-G59</f>
        <v>468834433.85501099</v>
      </c>
      <c r="H65" s="320"/>
      <c r="I65" s="320"/>
      <c r="J65" s="320"/>
      <c r="K65" s="315"/>
      <c r="L65" s="16"/>
      <c r="M65" s="92"/>
      <c r="P65" s="2">
        <f>E65-'[1]Баланс для проверки'!E64</f>
        <v>469727548.530011</v>
      </c>
      <c r="Q65" s="2">
        <f>H65-'[1]Баланс для проверки'!H64</f>
        <v>0</v>
      </c>
      <c r="R65" s="2">
        <f>I65-'[1]Баланс для проверки'!I64</f>
        <v>0</v>
      </c>
      <c r="S65" s="2">
        <f>J65-'[1]Баланс для проверки'!J64</f>
        <v>0</v>
      </c>
      <c r="T65" s="2">
        <f>K65-'[1]Баланс для проверки'!K64</f>
        <v>0</v>
      </c>
    </row>
    <row r="66" spans="1:20" ht="28.5" customHeight="1" x14ac:dyDescent="0.25">
      <c r="A66" s="317" t="s">
        <v>123</v>
      </c>
      <c r="B66" s="406" t="s">
        <v>124</v>
      </c>
      <c r="C66" s="406"/>
      <c r="D66" s="276" t="s">
        <v>17</v>
      </c>
      <c r="E66" s="320">
        <f>E59</f>
        <v>3075461.6740000001</v>
      </c>
      <c r="F66" s="315"/>
      <c r="G66" s="320">
        <f>G59</f>
        <v>3075461.6740000001</v>
      </c>
      <c r="H66" s="320"/>
      <c r="I66" s="320"/>
      <c r="J66" s="320"/>
      <c r="K66" s="315"/>
      <c r="L66" s="16"/>
      <c r="M66" s="92"/>
      <c r="P66" s="2">
        <f>E66-'[1]Баланс для проверки'!E65</f>
        <v>2182346.9989999998</v>
      </c>
      <c r="Q66" s="2">
        <f>H66-'[1]Баланс для проверки'!H65</f>
        <v>0</v>
      </c>
      <c r="R66" s="2">
        <f>I66-'[1]Баланс для проверки'!I65</f>
        <v>0</v>
      </c>
      <c r="S66" s="2">
        <f>J66-'[1]Баланс для проверки'!J65</f>
        <v>0</v>
      </c>
      <c r="T66" s="2">
        <f>K66-'[1]Баланс для проверки'!K65</f>
        <v>0</v>
      </c>
    </row>
    <row r="67" spans="1:20" ht="17.25" customHeight="1" x14ac:dyDescent="0.25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2"/>
      <c r="M67" s="92"/>
    </row>
    <row r="68" spans="1:20" ht="17.25" customHeight="1" x14ac:dyDescent="0.25">
      <c r="A68" s="62"/>
      <c r="B68" s="67"/>
      <c r="C68" s="68"/>
      <c r="D68" s="68"/>
      <c r="E68" s="68"/>
      <c r="F68" s="68"/>
      <c r="G68" s="69"/>
      <c r="H68" s="70"/>
      <c r="I68" s="71"/>
      <c r="J68" s="72"/>
      <c r="K68" s="72"/>
      <c r="L68" s="72"/>
      <c r="M68" s="73"/>
    </row>
    <row r="69" spans="1:20" ht="17.25" customHeight="1" x14ac:dyDescent="0.3">
      <c r="A69" s="400" t="s">
        <v>139</v>
      </c>
      <c r="B69" s="400"/>
      <c r="C69" s="74"/>
      <c r="D69" s="400" t="s">
        <v>140</v>
      </c>
      <c r="E69" s="400"/>
      <c r="F69" s="74"/>
      <c r="G69" s="247"/>
      <c r="H69" s="75"/>
      <c r="I69" s="400" t="s">
        <v>141</v>
      </c>
      <c r="J69" s="400"/>
      <c r="K69" s="75"/>
      <c r="L69" s="75"/>
      <c r="M69" s="71"/>
    </row>
    <row r="70" spans="1:20" ht="20.25" customHeight="1" x14ac:dyDescent="0.3">
      <c r="A70" s="76" t="s">
        <v>128</v>
      </c>
      <c r="B70" s="76"/>
      <c r="C70" s="75"/>
      <c r="D70" s="75" t="s">
        <v>129</v>
      </c>
      <c r="E70" s="75"/>
      <c r="F70" s="75"/>
      <c r="G70" s="247"/>
      <c r="H70" s="75"/>
      <c r="I70" s="401" t="s">
        <v>130</v>
      </c>
      <c r="J70" s="401"/>
      <c r="K70" s="75"/>
      <c r="L70" s="75"/>
      <c r="M70" s="121"/>
    </row>
    <row r="71" spans="1:20" ht="20.25" customHeight="1" x14ac:dyDescent="0.3">
      <c r="A71" s="75"/>
      <c r="B71" s="75"/>
      <c r="C71" s="75"/>
      <c r="D71" s="397"/>
      <c r="E71" s="397"/>
      <c r="F71" s="75"/>
      <c r="G71" s="75"/>
      <c r="H71" s="75"/>
      <c r="I71" s="75" t="s">
        <v>131</v>
      </c>
      <c r="J71" s="75"/>
      <c r="K71" s="75"/>
      <c r="L71" s="75"/>
      <c r="M71" s="73"/>
    </row>
    <row r="72" spans="1:20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  <c r="L72" s="76"/>
      <c r="M72" s="122"/>
    </row>
    <row r="73" spans="1:20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  <c r="L73" s="76"/>
      <c r="M73" s="122"/>
    </row>
    <row r="74" spans="1:20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  <c r="L74" s="75"/>
      <c r="M74" s="122"/>
    </row>
    <row r="75" spans="1:20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  <c r="L75" s="75"/>
      <c r="M75" s="122"/>
    </row>
    <row r="76" spans="1:20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123"/>
    </row>
    <row r="77" spans="1:20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123"/>
    </row>
    <row r="78" spans="1:20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122"/>
    </row>
    <row r="79" spans="1:20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122"/>
    </row>
    <row r="80" spans="1:20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122"/>
    </row>
    <row r="81" spans="1:13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122"/>
    </row>
    <row r="82" spans="1:13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  <c r="L82" s="70"/>
      <c r="M82" s="122"/>
    </row>
    <row r="83" spans="1:13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122"/>
    </row>
    <row r="84" spans="1:13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122"/>
    </row>
    <row r="85" spans="1:13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122"/>
    </row>
    <row r="86" spans="1:13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122"/>
    </row>
    <row r="87" spans="1:13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22"/>
    </row>
    <row r="88" spans="1:13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122"/>
    </row>
    <row r="89" spans="1:13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122"/>
    </row>
    <row r="90" spans="1:13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122"/>
    </row>
    <row r="91" spans="1:13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122"/>
    </row>
    <row r="92" spans="1:13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122"/>
    </row>
    <row r="93" spans="1:13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122"/>
    </row>
    <row r="94" spans="1:13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122"/>
    </row>
    <row r="95" spans="1:13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122"/>
    </row>
    <row r="96" spans="1:13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122"/>
    </row>
    <row r="97" spans="1:13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122"/>
    </row>
    <row r="98" spans="1:13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122"/>
    </row>
    <row r="99" spans="1:13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  <c r="L99"/>
      <c r="M99" s="122"/>
    </row>
    <row r="100" spans="1:13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  <c r="L100"/>
      <c r="M100" s="122"/>
    </row>
    <row r="101" spans="1:13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  <c r="L101"/>
      <c r="M101" s="122"/>
    </row>
    <row r="102" spans="1:13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  <c r="L102"/>
      <c r="M102" s="122"/>
    </row>
    <row r="103" spans="1:13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  <c r="L103"/>
    </row>
    <row r="104" spans="1:13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  <c r="L104"/>
    </row>
    <row r="105" spans="1:13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3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3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3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3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3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3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3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B16:C16"/>
    <mergeCell ref="H2:J2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6:C66"/>
    <mergeCell ref="A69:B69"/>
    <mergeCell ref="B54:C54"/>
    <mergeCell ref="B55:C55"/>
    <mergeCell ref="B56:C56"/>
    <mergeCell ref="B57:C57"/>
    <mergeCell ref="B58:C58"/>
    <mergeCell ref="B59:C59"/>
    <mergeCell ref="A75:B75"/>
    <mergeCell ref="D75:E75"/>
    <mergeCell ref="I75:J75"/>
    <mergeCell ref="B53:C53"/>
    <mergeCell ref="D69:E69"/>
    <mergeCell ref="I69:J69"/>
    <mergeCell ref="I70:J70"/>
    <mergeCell ref="D71:E71"/>
    <mergeCell ref="D72:E72"/>
    <mergeCell ref="A73:B73"/>
    <mergeCell ref="D73:E73"/>
    <mergeCell ref="I73:J73"/>
    <mergeCell ref="B60:C60"/>
    <mergeCell ref="B61:B62"/>
    <mergeCell ref="B63:B64"/>
    <mergeCell ref="B65:C65"/>
  </mergeCells>
  <conditionalFormatting sqref="E65:K65 M70:M71 E32:K32 H63:K64 M68 L56:L60 E58:K60">
    <cfRule type="cellIs" dxfId="1518" priority="134" stopIfTrue="1" operator="between">
      <formula>0</formula>
      <formula>0.5</formula>
    </cfRule>
    <cfRule type="cellIs" dxfId="1517" priority="135" stopIfTrue="1" operator="between">
      <formula>0</formula>
      <formula>99999999999999</formula>
    </cfRule>
    <cfRule type="cellIs" dxfId="1516" priority="136" stopIfTrue="1" operator="lessThan">
      <formula>0</formula>
    </cfRule>
  </conditionalFormatting>
  <conditionalFormatting sqref="F62 H61:K62">
    <cfRule type="cellIs" dxfId="1515" priority="131" stopIfTrue="1" operator="between">
      <formula>0</formula>
      <formula>0.5</formula>
    </cfRule>
    <cfRule type="cellIs" dxfId="1514" priority="132" stopIfTrue="1" operator="between">
      <formula>0</formula>
      <formula>99999999999999</formula>
    </cfRule>
    <cfRule type="cellIs" dxfId="1513" priority="133" stopIfTrue="1" operator="lessThan">
      <formula>0</formula>
    </cfRule>
  </conditionalFormatting>
  <conditionalFormatting sqref="F63:F64">
    <cfRule type="cellIs" dxfId="1512" priority="128" stopIfTrue="1" operator="between">
      <formula>0</formula>
      <formula>0.5</formula>
    </cfRule>
    <cfRule type="cellIs" dxfId="1511" priority="129" stopIfTrue="1" operator="between">
      <formula>0</formula>
      <formula>99999999999999</formula>
    </cfRule>
    <cfRule type="cellIs" dxfId="1510" priority="130" stopIfTrue="1" operator="lessThan">
      <formula>0</formula>
    </cfRule>
  </conditionalFormatting>
  <conditionalFormatting sqref="L65 L51:L53">
    <cfRule type="cellIs" dxfId="1509" priority="125" stopIfTrue="1" operator="between">
      <formula>0</formula>
      <formula>0.5</formula>
    </cfRule>
    <cfRule type="cellIs" dxfId="1508" priority="126" stopIfTrue="1" operator="between">
      <formula>0</formula>
      <formula>99999999999999</formula>
    </cfRule>
    <cfRule type="cellIs" dxfId="1507" priority="127" stopIfTrue="1" operator="lessThan">
      <formula>0</formula>
    </cfRule>
  </conditionalFormatting>
  <conditionalFormatting sqref="E33:K46 E48:K51">
    <cfRule type="cellIs" dxfId="1506" priority="122" stopIfTrue="1" operator="between">
      <formula>0</formula>
      <formula>0.5</formula>
    </cfRule>
    <cfRule type="cellIs" dxfId="1505" priority="123" stopIfTrue="1" operator="between">
      <formula>0</formula>
      <formula>99999999999999</formula>
    </cfRule>
    <cfRule type="cellIs" dxfId="1504" priority="124" stopIfTrue="1" operator="lessThan">
      <formula>0</formula>
    </cfRule>
  </conditionalFormatting>
  <conditionalFormatting sqref="E48:K51 E33:K46">
    <cfRule type="cellIs" dxfId="1503" priority="119" stopIfTrue="1" operator="between">
      <formula>0</formula>
      <formula>0.5</formula>
    </cfRule>
    <cfRule type="cellIs" dxfId="1502" priority="120" stopIfTrue="1" operator="between">
      <formula>0</formula>
      <formula>99999999999999</formula>
    </cfRule>
    <cfRule type="cellIs" dxfId="1501" priority="121" stopIfTrue="1" operator="lessThan">
      <formula>0</formula>
    </cfRule>
  </conditionalFormatting>
  <conditionalFormatting sqref="E48:K51 E33:K46">
    <cfRule type="cellIs" dxfId="1500" priority="116" stopIfTrue="1" operator="between">
      <formula>0</formula>
      <formula>0.5</formula>
    </cfRule>
    <cfRule type="cellIs" dxfId="1499" priority="117" stopIfTrue="1" operator="between">
      <formula>0</formula>
      <formula>99999999999999</formula>
    </cfRule>
    <cfRule type="cellIs" dxfId="1498" priority="118" stopIfTrue="1" operator="lessThan">
      <formula>0</formula>
    </cfRule>
  </conditionalFormatting>
  <conditionalFormatting sqref="J43 J45:J46 J48">
    <cfRule type="cellIs" dxfId="1497" priority="113" stopIfTrue="1" operator="between">
      <formula>0</formula>
      <formula>0.5</formula>
    </cfRule>
    <cfRule type="cellIs" dxfId="1496" priority="114" stopIfTrue="1" operator="between">
      <formula>0</formula>
      <formula>99999999999999</formula>
    </cfRule>
    <cfRule type="cellIs" dxfId="1495" priority="115" stopIfTrue="1" operator="lessThan">
      <formula>0</formula>
    </cfRule>
  </conditionalFormatting>
  <conditionalFormatting sqref="J43 J45:J46 J48">
    <cfRule type="cellIs" dxfId="1494" priority="110" stopIfTrue="1" operator="between">
      <formula>0</formula>
      <formula>0.5</formula>
    </cfRule>
    <cfRule type="cellIs" dxfId="1493" priority="111" stopIfTrue="1" operator="between">
      <formula>0</formula>
      <formula>99999999999999</formula>
    </cfRule>
    <cfRule type="cellIs" dxfId="1492" priority="112" stopIfTrue="1" operator="lessThan">
      <formula>0</formula>
    </cfRule>
  </conditionalFormatting>
  <conditionalFormatting sqref="J43 J45:J46 J48">
    <cfRule type="cellIs" dxfId="1491" priority="107" stopIfTrue="1" operator="between">
      <formula>0</formula>
      <formula>0.5</formula>
    </cfRule>
    <cfRule type="cellIs" dxfId="1490" priority="108" stopIfTrue="1" operator="between">
      <formula>0</formula>
      <formula>99999999999999</formula>
    </cfRule>
    <cfRule type="cellIs" dxfId="1489" priority="109" stopIfTrue="1" operator="lessThan">
      <formula>0</formula>
    </cfRule>
  </conditionalFormatting>
  <conditionalFormatting sqref="J49">
    <cfRule type="cellIs" dxfId="1488" priority="104" stopIfTrue="1" operator="between">
      <formula>0</formula>
      <formula>0.5</formula>
    </cfRule>
    <cfRule type="cellIs" dxfId="1487" priority="105" stopIfTrue="1" operator="between">
      <formula>0</formula>
      <formula>99999999999999</formula>
    </cfRule>
    <cfRule type="cellIs" dxfId="1486" priority="106" stopIfTrue="1" operator="lessThan">
      <formula>0</formula>
    </cfRule>
  </conditionalFormatting>
  <conditionalFormatting sqref="K44">
    <cfRule type="cellIs" dxfId="1485" priority="101" stopIfTrue="1" operator="between">
      <formula>0</formula>
      <formula>0.5</formula>
    </cfRule>
    <cfRule type="cellIs" dxfId="1484" priority="102" stopIfTrue="1" operator="between">
      <formula>0</formula>
      <formula>99999999999999</formula>
    </cfRule>
    <cfRule type="cellIs" dxfId="1483" priority="103" stopIfTrue="1" operator="lessThan">
      <formula>0</formula>
    </cfRule>
  </conditionalFormatting>
  <conditionalFormatting sqref="J44">
    <cfRule type="cellIs" dxfId="1482" priority="98" stopIfTrue="1" operator="between">
      <formula>0</formula>
      <formula>0.5</formula>
    </cfRule>
    <cfRule type="cellIs" dxfId="1481" priority="99" stopIfTrue="1" operator="between">
      <formula>0</formula>
      <formula>99999999999999</formula>
    </cfRule>
    <cfRule type="cellIs" dxfId="1480" priority="100" stopIfTrue="1" operator="lessThan">
      <formula>0</formula>
    </cfRule>
  </conditionalFormatting>
  <conditionalFormatting sqref="J44">
    <cfRule type="cellIs" dxfId="1479" priority="95" stopIfTrue="1" operator="between">
      <formula>0</formula>
      <formula>0.5</formula>
    </cfRule>
    <cfRule type="cellIs" dxfId="1478" priority="96" stopIfTrue="1" operator="between">
      <formula>0</formula>
      <formula>99999999999999</formula>
    </cfRule>
    <cfRule type="cellIs" dxfId="1477" priority="97" stopIfTrue="1" operator="lessThan">
      <formula>0</formula>
    </cfRule>
  </conditionalFormatting>
  <conditionalFormatting sqref="J44">
    <cfRule type="cellIs" dxfId="1476" priority="92" stopIfTrue="1" operator="between">
      <formula>0</formula>
      <formula>0.5</formula>
    </cfRule>
    <cfRule type="cellIs" dxfId="1475" priority="93" stopIfTrue="1" operator="between">
      <formula>0</formula>
      <formula>99999999999999</formula>
    </cfRule>
    <cfRule type="cellIs" dxfId="1474" priority="94" stopIfTrue="1" operator="lessThan">
      <formula>0</formula>
    </cfRule>
  </conditionalFormatting>
  <conditionalFormatting sqref="J39:K39">
    <cfRule type="cellIs" dxfId="1473" priority="89" stopIfTrue="1" operator="between">
      <formula>0</formula>
      <formula>0.5</formula>
    </cfRule>
    <cfRule type="cellIs" dxfId="1472" priority="90" stopIfTrue="1" operator="between">
      <formula>0</formula>
      <formula>99999999999999</formula>
    </cfRule>
    <cfRule type="cellIs" dxfId="1471" priority="91" stopIfTrue="1" operator="lessThan">
      <formula>0</formula>
    </cfRule>
  </conditionalFormatting>
  <conditionalFormatting sqref="J39:K39">
    <cfRule type="cellIs" dxfId="1470" priority="86" stopIfTrue="1" operator="between">
      <formula>0</formula>
      <formula>0.5</formula>
    </cfRule>
    <cfRule type="cellIs" dxfId="1469" priority="87" stopIfTrue="1" operator="between">
      <formula>0</formula>
      <formula>99999999999999</formula>
    </cfRule>
    <cfRule type="cellIs" dxfId="1468" priority="88" stopIfTrue="1" operator="lessThan">
      <formula>0</formula>
    </cfRule>
  </conditionalFormatting>
  <conditionalFormatting sqref="J39:K39">
    <cfRule type="cellIs" dxfId="1467" priority="83" stopIfTrue="1" operator="between">
      <formula>0</formula>
      <formula>0.5</formula>
    </cfRule>
    <cfRule type="cellIs" dxfId="1466" priority="84" stopIfTrue="1" operator="between">
      <formula>0</formula>
      <formula>99999999999999</formula>
    </cfRule>
    <cfRule type="cellIs" dxfId="1465" priority="85" stopIfTrue="1" operator="lessThan">
      <formula>0</formula>
    </cfRule>
  </conditionalFormatting>
  <conditionalFormatting sqref="G39">
    <cfRule type="cellIs" dxfId="1464" priority="80" stopIfTrue="1" operator="between">
      <formula>0</formula>
      <formula>0.5</formula>
    </cfRule>
    <cfRule type="cellIs" dxfId="1463" priority="81" stopIfTrue="1" operator="between">
      <formula>0</formula>
      <formula>99999999999999</formula>
    </cfRule>
    <cfRule type="cellIs" dxfId="1462" priority="82" stopIfTrue="1" operator="lessThan">
      <formula>0</formula>
    </cfRule>
  </conditionalFormatting>
  <conditionalFormatting sqref="E33:K34">
    <cfRule type="cellIs" dxfId="1461" priority="77" stopIfTrue="1" operator="between">
      <formula>0</formula>
      <formula>0.5</formula>
    </cfRule>
    <cfRule type="cellIs" dxfId="1460" priority="78" stopIfTrue="1" operator="between">
      <formula>0</formula>
      <formula>99999999999999</formula>
    </cfRule>
    <cfRule type="cellIs" dxfId="1459" priority="79" stopIfTrue="1" operator="lessThan">
      <formula>0</formula>
    </cfRule>
  </conditionalFormatting>
  <conditionalFormatting sqref="F12:K12 E26:K31 E13:K20">
    <cfRule type="cellIs" dxfId="1458" priority="74" stopIfTrue="1" operator="between">
      <formula>0</formula>
      <formula>0.5</formula>
    </cfRule>
    <cfRule type="cellIs" dxfId="1457" priority="75" stopIfTrue="1" operator="between">
      <formula>0</formula>
      <formula>99999999999999</formula>
    </cfRule>
    <cfRule type="cellIs" dxfId="1456" priority="76" stopIfTrue="1" operator="lessThan">
      <formula>0</formula>
    </cfRule>
  </conditionalFormatting>
  <conditionalFormatting sqref="E21:K22 K23 I24:K24">
    <cfRule type="cellIs" dxfId="1455" priority="71" stopIfTrue="1" operator="between">
      <formula>0</formula>
      <formula>0.5</formula>
    </cfRule>
    <cfRule type="cellIs" dxfId="1454" priority="72" stopIfTrue="1" operator="between">
      <formula>0</formula>
      <formula>99999999999999</formula>
    </cfRule>
    <cfRule type="cellIs" dxfId="1453" priority="73" stopIfTrue="1" operator="lessThan">
      <formula>0</formula>
    </cfRule>
  </conditionalFormatting>
  <conditionalFormatting sqref="E23:J23">
    <cfRule type="cellIs" dxfId="1452" priority="68" stopIfTrue="1" operator="between">
      <formula>0</formula>
      <formula>0.5</formula>
    </cfRule>
    <cfRule type="cellIs" dxfId="1451" priority="69" stopIfTrue="1" operator="between">
      <formula>0</formula>
      <formula>99999999999999</formula>
    </cfRule>
    <cfRule type="cellIs" dxfId="1450" priority="70" stopIfTrue="1" operator="lessThan">
      <formula>0</formula>
    </cfRule>
  </conditionalFormatting>
  <conditionalFormatting sqref="H24">
    <cfRule type="cellIs" dxfId="1449" priority="65" stopIfTrue="1" operator="between">
      <formula>0</formula>
      <formula>0.5</formula>
    </cfRule>
    <cfRule type="cellIs" dxfId="1448" priority="66" stopIfTrue="1" operator="between">
      <formula>0</formula>
      <formula>99999999999999</formula>
    </cfRule>
    <cfRule type="cellIs" dxfId="1447" priority="67" stopIfTrue="1" operator="lessThan">
      <formula>0</formula>
    </cfRule>
  </conditionalFormatting>
  <conditionalFormatting sqref="E24:G24">
    <cfRule type="cellIs" dxfId="1446" priority="62" stopIfTrue="1" operator="between">
      <formula>0</formula>
      <formula>0.5</formula>
    </cfRule>
    <cfRule type="cellIs" dxfId="1445" priority="63" stopIfTrue="1" operator="between">
      <formula>0</formula>
      <formula>99999999999999</formula>
    </cfRule>
    <cfRule type="cellIs" dxfId="1444" priority="64" stopIfTrue="1" operator="lessThan">
      <formula>0</formula>
    </cfRule>
  </conditionalFormatting>
  <conditionalFormatting sqref="I25:K25">
    <cfRule type="cellIs" dxfId="1443" priority="59" stopIfTrue="1" operator="between">
      <formula>0</formula>
      <formula>0.5</formula>
    </cfRule>
    <cfRule type="cellIs" dxfId="1442" priority="60" stopIfTrue="1" operator="between">
      <formula>0</formula>
      <formula>99999999999999</formula>
    </cfRule>
    <cfRule type="cellIs" dxfId="1441" priority="61" stopIfTrue="1" operator="lessThan">
      <formula>0</formula>
    </cfRule>
  </conditionalFormatting>
  <conditionalFormatting sqref="H25">
    <cfRule type="cellIs" dxfId="1440" priority="56" stopIfTrue="1" operator="between">
      <formula>0</formula>
      <formula>0.5</formula>
    </cfRule>
    <cfRule type="cellIs" dxfId="1439" priority="57" stopIfTrue="1" operator="between">
      <formula>0</formula>
      <formula>99999999999999</formula>
    </cfRule>
    <cfRule type="cellIs" dxfId="1438" priority="58" stopIfTrue="1" operator="lessThan">
      <formula>0</formula>
    </cfRule>
  </conditionalFormatting>
  <conditionalFormatting sqref="E25:G25">
    <cfRule type="cellIs" dxfId="1437" priority="53" stopIfTrue="1" operator="between">
      <formula>0</formula>
      <formula>0.5</formula>
    </cfRule>
    <cfRule type="cellIs" dxfId="1436" priority="54" stopIfTrue="1" operator="between">
      <formula>0</formula>
      <formula>99999999999999</formula>
    </cfRule>
    <cfRule type="cellIs" dxfId="1435" priority="55" stopIfTrue="1" operator="lessThan">
      <formula>0</formula>
    </cfRule>
  </conditionalFormatting>
  <conditionalFormatting sqref="F12:K12">
    <cfRule type="expression" dxfId="1434" priority="137">
      <formula>"ОКРУГЛ($E$11;0)-$E$11&lt;&gt;0"</formula>
    </cfRule>
    <cfRule type="colorScale" priority="138">
      <colorScale>
        <cfvo type="formula" val="ROUND($E$12,0)&lt;&gt;$E$12"/>
        <cfvo type="max"/>
        <color rgb="FFFF0000"/>
        <color rgb="FFFFEF9C"/>
      </colorScale>
    </cfRule>
  </conditionalFormatting>
  <conditionalFormatting sqref="E56:K57">
    <cfRule type="cellIs" dxfId="1433" priority="43" stopIfTrue="1" operator="between">
      <formula>0</formula>
      <formula>0.5</formula>
    </cfRule>
    <cfRule type="cellIs" dxfId="1432" priority="44" stopIfTrue="1" operator="between">
      <formula>0</formula>
      <formula>99999999999999</formula>
    </cfRule>
    <cfRule type="cellIs" dxfId="1431" priority="45" stopIfTrue="1" operator="lessThan">
      <formula>0</formula>
    </cfRule>
  </conditionalFormatting>
  <conditionalFormatting sqref="E52:K52 F53">
    <cfRule type="cellIs" dxfId="1430" priority="40" stopIfTrue="1" operator="between">
      <formula>0</formula>
      <formula>0.5</formula>
    </cfRule>
    <cfRule type="cellIs" dxfId="1429" priority="41" stopIfTrue="1" operator="between">
      <formula>0</formula>
      <formula>99999999999999</formula>
    </cfRule>
    <cfRule type="cellIs" dxfId="1428" priority="42" stopIfTrue="1" operator="lessThan">
      <formula>0</formula>
    </cfRule>
  </conditionalFormatting>
  <conditionalFormatting sqref="E66:K66">
    <cfRule type="cellIs" dxfId="1427" priority="37" stopIfTrue="1" operator="between">
      <formula>0</formula>
      <formula>0.5</formula>
    </cfRule>
    <cfRule type="cellIs" dxfId="1426" priority="38" stopIfTrue="1" operator="between">
      <formula>0</formula>
      <formula>99999999999999</formula>
    </cfRule>
    <cfRule type="cellIs" dxfId="1425" priority="39" stopIfTrue="1" operator="lessThan">
      <formula>0</formula>
    </cfRule>
  </conditionalFormatting>
  <conditionalFormatting sqref="L66">
    <cfRule type="cellIs" dxfId="1424" priority="34" stopIfTrue="1" operator="between">
      <formula>0</formula>
      <formula>0.5</formula>
    </cfRule>
    <cfRule type="cellIs" dxfId="1423" priority="35" stopIfTrue="1" operator="between">
      <formula>0</formula>
      <formula>99999999999999</formula>
    </cfRule>
    <cfRule type="cellIs" dxfId="1422" priority="36" stopIfTrue="1" operator="lessThan">
      <formula>0</formula>
    </cfRule>
  </conditionalFormatting>
  <conditionalFormatting sqref="E47:K47">
    <cfRule type="cellIs" dxfId="1421" priority="31" stopIfTrue="1" operator="between">
      <formula>0</formula>
      <formula>0.5</formula>
    </cfRule>
    <cfRule type="cellIs" dxfId="1420" priority="32" stopIfTrue="1" operator="between">
      <formula>0</formula>
      <formula>99999999999999</formula>
    </cfRule>
    <cfRule type="cellIs" dxfId="1419" priority="33" stopIfTrue="1" operator="lessThan">
      <formula>0</formula>
    </cfRule>
  </conditionalFormatting>
  <conditionalFormatting sqref="E47:K47">
    <cfRule type="cellIs" dxfId="1418" priority="28" stopIfTrue="1" operator="between">
      <formula>0</formula>
      <formula>0.5</formula>
    </cfRule>
    <cfRule type="cellIs" dxfId="1417" priority="29" stopIfTrue="1" operator="between">
      <formula>0</formula>
      <formula>99999999999999</formula>
    </cfRule>
    <cfRule type="cellIs" dxfId="1416" priority="30" stopIfTrue="1" operator="lessThan">
      <formula>0</formula>
    </cfRule>
  </conditionalFormatting>
  <conditionalFormatting sqref="E47:K47">
    <cfRule type="cellIs" dxfId="1415" priority="25" stopIfTrue="1" operator="between">
      <formula>0</formula>
      <formula>0.5</formula>
    </cfRule>
    <cfRule type="cellIs" dxfId="1414" priority="26" stopIfTrue="1" operator="between">
      <formula>0</formula>
      <formula>99999999999999</formula>
    </cfRule>
    <cfRule type="cellIs" dxfId="1413" priority="27" stopIfTrue="1" operator="lessThan">
      <formula>0</formula>
    </cfRule>
  </conditionalFormatting>
  <conditionalFormatting sqref="J47">
    <cfRule type="cellIs" dxfId="1412" priority="22" stopIfTrue="1" operator="between">
      <formula>0</formula>
      <formula>0.5</formula>
    </cfRule>
    <cfRule type="cellIs" dxfId="1411" priority="23" stopIfTrue="1" operator="between">
      <formula>0</formula>
      <formula>99999999999999</formula>
    </cfRule>
    <cfRule type="cellIs" dxfId="1410" priority="24" stopIfTrue="1" operator="lessThan">
      <formula>0</formula>
    </cfRule>
  </conditionalFormatting>
  <conditionalFormatting sqref="J47">
    <cfRule type="cellIs" dxfId="1409" priority="19" stopIfTrue="1" operator="between">
      <formula>0</formula>
      <formula>0.5</formula>
    </cfRule>
    <cfRule type="cellIs" dxfId="1408" priority="20" stopIfTrue="1" operator="between">
      <formula>0</formula>
      <formula>99999999999999</formula>
    </cfRule>
    <cfRule type="cellIs" dxfId="1407" priority="21" stopIfTrue="1" operator="lessThan">
      <formula>0</formula>
    </cfRule>
  </conditionalFormatting>
  <conditionalFormatting sqref="J47">
    <cfRule type="cellIs" dxfId="1406" priority="16" stopIfTrue="1" operator="between">
      <formula>0</formula>
      <formula>0.5</formula>
    </cfRule>
    <cfRule type="cellIs" dxfId="1405" priority="17" stopIfTrue="1" operator="between">
      <formula>0</formula>
      <formula>99999999999999</formula>
    </cfRule>
    <cfRule type="cellIs" dxfId="1404" priority="18" stopIfTrue="1" operator="lessThan">
      <formula>0</formula>
    </cfRule>
  </conditionalFormatting>
  <conditionalFormatting sqref="L54">
    <cfRule type="cellIs" dxfId="1403" priority="13" stopIfTrue="1" operator="between">
      <formula>0</formula>
      <formula>0.5</formula>
    </cfRule>
    <cfRule type="cellIs" dxfId="1402" priority="14" stopIfTrue="1" operator="between">
      <formula>0</formula>
      <formula>99999999999999</formula>
    </cfRule>
    <cfRule type="cellIs" dxfId="1401" priority="15" stopIfTrue="1" operator="lessThan">
      <formula>0</formula>
    </cfRule>
  </conditionalFormatting>
  <conditionalFormatting sqref="E54:K54 E53 G53">
    <cfRule type="cellIs" dxfId="1400" priority="10" stopIfTrue="1" operator="between">
      <formula>0</formula>
      <formula>0.5</formula>
    </cfRule>
    <cfRule type="cellIs" dxfId="1399" priority="11" stopIfTrue="1" operator="between">
      <formula>0</formula>
      <formula>99999999999999</formula>
    </cfRule>
    <cfRule type="cellIs" dxfId="1398" priority="12" stopIfTrue="1" operator="lessThan">
      <formula>0</formula>
    </cfRule>
  </conditionalFormatting>
  <conditionalFormatting sqref="L55">
    <cfRule type="cellIs" dxfId="1397" priority="7" stopIfTrue="1" operator="between">
      <formula>0</formula>
      <formula>0.5</formula>
    </cfRule>
    <cfRule type="cellIs" dxfId="1396" priority="8" stopIfTrue="1" operator="between">
      <formula>0</formula>
      <formula>99999999999999</formula>
    </cfRule>
    <cfRule type="cellIs" dxfId="1395" priority="9" stopIfTrue="1" operator="lessThan">
      <formula>0</formula>
    </cfRule>
  </conditionalFormatting>
  <conditionalFormatting sqref="E55:K55">
    <cfRule type="cellIs" dxfId="1394" priority="4" stopIfTrue="1" operator="between">
      <formula>0</formula>
      <formula>0.5</formula>
    </cfRule>
    <cfRule type="cellIs" dxfId="1393" priority="5" stopIfTrue="1" operator="between">
      <formula>0</formula>
      <formula>99999999999999</formula>
    </cfRule>
    <cfRule type="cellIs" dxfId="1392" priority="6" stopIfTrue="1" operator="lessThan">
      <formula>0</formula>
    </cfRule>
  </conditionalFormatting>
  <conditionalFormatting sqref="H53:K53">
    <cfRule type="cellIs" dxfId="1391" priority="1" stopIfTrue="1" operator="between">
      <formula>0</formula>
      <formula>0.5</formula>
    </cfRule>
    <cfRule type="cellIs" dxfId="1390" priority="2" stopIfTrue="1" operator="between">
      <formula>0</formula>
      <formula>99999999999999</formula>
    </cfRule>
    <cfRule type="cellIs" dxfId="1389" priority="3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7"/>
  <sheetViews>
    <sheetView topLeftCell="H49" zoomScale="80" zoomScaleNormal="80" workbookViewId="0">
      <selection activeCell="L49" sqref="L1:Z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'[2]мой Баланс для проверки'!A7:K7</f>
        <v>за январь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ht="15.75" customHeight="1" x14ac:dyDescent="0.25">
      <c r="A9" s="447" t="s">
        <v>5</v>
      </c>
      <c r="B9" s="447" t="s">
        <v>6</v>
      </c>
      <c r="C9" s="447"/>
      <c r="D9" s="448" t="s">
        <v>7</v>
      </c>
      <c r="E9" s="449" t="s">
        <v>8</v>
      </c>
      <c r="F9" s="449"/>
      <c r="G9" s="449"/>
      <c r="H9" s="449"/>
      <c r="I9" s="449"/>
      <c r="J9" s="449"/>
      <c r="K9" s="449"/>
    </row>
    <row r="10" spans="1:11" ht="51" customHeight="1" x14ac:dyDescent="0.25">
      <c r="A10" s="447"/>
      <c r="B10" s="447"/>
      <c r="C10" s="447"/>
      <c r="D10" s="448"/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</row>
    <row r="11" spans="1:11" x14ac:dyDescent="0.25">
      <c r="A11" s="10">
        <v>1</v>
      </c>
      <c r="B11" s="447">
        <v>2</v>
      </c>
      <c r="C11" s="447"/>
      <c r="D11" s="11">
        <v>3</v>
      </c>
      <c r="E11" s="12">
        <v>4</v>
      </c>
      <c r="F11" s="12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</row>
    <row r="12" spans="1:11" ht="33.75" customHeight="1" x14ac:dyDescent="0.25">
      <c r="A12" s="13">
        <v>1</v>
      </c>
      <c r="B12" s="438" t="s">
        <v>16</v>
      </c>
      <c r="C12" s="438"/>
      <c r="D12" s="14" t="s">
        <v>17</v>
      </c>
      <c r="E12" s="15">
        <f>G12</f>
        <v>86215652</v>
      </c>
      <c r="F12" s="15"/>
      <c r="G12" s="15">
        <f>ROUND(G13+G18+G21+G26,0)</f>
        <v>86215652</v>
      </c>
      <c r="H12" s="15">
        <f>H18+H21+H26+H13</f>
        <v>20910410</v>
      </c>
      <c r="I12" s="15"/>
      <c r="J12" s="15">
        <f>J13+J21+J26</f>
        <v>65305242</v>
      </c>
      <c r="K12" s="15"/>
    </row>
    <row r="13" spans="1:11" ht="33.75" customHeight="1" x14ac:dyDescent="0.25">
      <c r="A13" s="17" t="s">
        <v>18</v>
      </c>
      <c r="B13" s="444" t="s">
        <v>19</v>
      </c>
      <c r="C13" s="445"/>
      <c r="D13" s="18" t="s">
        <v>17</v>
      </c>
      <c r="E13" s="19">
        <f t="shared" ref="E13:E18" si="0">G13</f>
        <v>52178060</v>
      </c>
      <c r="F13" s="19"/>
      <c r="G13" s="19">
        <f>ROUND(G14+G15+G16+G17,0)</f>
        <v>52178060</v>
      </c>
      <c r="H13" s="19">
        <f>H16</f>
        <v>9146469</v>
      </c>
      <c r="I13" s="19">
        <v>0</v>
      </c>
      <c r="J13" s="19">
        <f>ROUND(J14+J15+J16+J17,0)</f>
        <v>43031591</v>
      </c>
      <c r="K13" s="19"/>
    </row>
    <row r="14" spans="1:11" ht="33.75" customHeight="1" x14ac:dyDescent="0.25">
      <c r="A14" s="20" t="s">
        <v>20</v>
      </c>
      <c r="B14" s="441" t="s">
        <v>21</v>
      </c>
      <c r="C14" s="441"/>
      <c r="D14" s="14" t="s">
        <v>17</v>
      </c>
      <c r="E14" s="21">
        <f>G14</f>
        <v>32862285</v>
      </c>
      <c r="F14" s="21"/>
      <c r="G14" s="21">
        <f>H14+I14+J14+K14</f>
        <v>32862285</v>
      </c>
      <c r="H14" s="21">
        <v>0</v>
      </c>
      <c r="I14" s="21">
        <v>0</v>
      </c>
      <c r="J14" s="21">
        <v>32862285</v>
      </c>
      <c r="K14" s="21"/>
    </row>
    <row r="15" spans="1:11" ht="33.75" customHeight="1" x14ac:dyDescent="0.25">
      <c r="A15" s="20" t="s">
        <v>22</v>
      </c>
      <c r="B15" s="441" t="s">
        <v>23</v>
      </c>
      <c r="C15" s="441"/>
      <c r="D15" s="14" t="s">
        <v>17</v>
      </c>
      <c r="E15" s="21">
        <f t="shared" si="0"/>
        <v>10169306</v>
      </c>
      <c r="F15" s="21"/>
      <c r="G15" s="21">
        <f>H15+I15+J15+K15</f>
        <v>10169306</v>
      </c>
      <c r="H15" s="21">
        <v>0</v>
      </c>
      <c r="I15" s="21">
        <v>0</v>
      </c>
      <c r="J15" s="21">
        <v>10169306</v>
      </c>
      <c r="K15" s="21">
        <v>0</v>
      </c>
    </row>
    <row r="16" spans="1:11" ht="33.75" customHeight="1" x14ac:dyDescent="0.25">
      <c r="A16" s="20" t="s">
        <v>24</v>
      </c>
      <c r="B16" s="441" t="s">
        <v>25</v>
      </c>
      <c r="C16" s="441"/>
      <c r="D16" s="14" t="s">
        <v>17</v>
      </c>
      <c r="E16" s="21">
        <f t="shared" si="0"/>
        <v>9146469</v>
      </c>
      <c r="F16" s="21"/>
      <c r="G16" s="21">
        <f>H16</f>
        <v>9146469</v>
      </c>
      <c r="H16" s="21">
        <v>9146469</v>
      </c>
      <c r="I16" s="21">
        <v>0</v>
      </c>
      <c r="J16" s="21">
        <v>0</v>
      </c>
      <c r="K16" s="21">
        <v>0</v>
      </c>
    </row>
    <row r="17" spans="1:11" ht="33.75" customHeight="1" x14ac:dyDescent="0.25">
      <c r="A17" s="22" t="s">
        <v>26</v>
      </c>
      <c r="B17" s="446" t="s">
        <v>27</v>
      </c>
      <c r="C17" s="446"/>
      <c r="D17" s="23" t="s">
        <v>17</v>
      </c>
      <c r="E17" s="24">
        <f t="shared" si="0"/>
        <v>0</v>
      </c>
      <c r="F17" s="24"/>
      <c r="G17" s="24">
        <f>H17+I17+J17+K17</f>
        <v>0</v>
      </c>
      <c r="H17" s="24">
        <v>0</v>
      </c>
      <c r="I17" s="24">
        <v>0</v>
      </c>
      <c r="J17" s="24">
        <v>0</v>
      </c>
      <c r="K17" s="24">
        <v>0</v>
      </c>
    </row>
    <row r="18" spans="1:11" ht="33.75" customHeight="1" x14ac:dyDescent="0.25">
      <c r="A18" s="17" t="s">
        <v>28</v>
      </c>
      <c r="B18" s="439" t="s">
        <v>29</v>
      </c>
      <c r="C18" s="439"/>
      <c r="D18" s="18" t="s">
        <v>17</v>
      </c>
      <c r="E18" s="19">
        <f t="shared" si="0"/>
        <v>3529454</v>
      </c>
      <c r="F18" s="19"/>
      <c r="G18" s="19">
        <f>H18</f>
        <v>3529454</v>
      </c>
      <c r="H18" s="19">
        <f>H20</f>
        <v>3529454</v>
      </c>
      <c r="I18" s="19">
        <v>0</v>
      </c>
      <c r="J18" s="19">
        <v>0</v>
      </c>
      <c r="K18" s="19">
        <v>0</v>
      </c>
    </row>
    <row r="19" spans="1:11" ht="33.75" customHeight="1" x14ac:dyDescent="0.25">
      <c r="A19" s="20" t="s">
        <v>30</v>
      </c>
      <c r="B19" s="441" t="s">
        <v>31</v>
      </c>
      <c r="C19" s="441"/>
      <c r="D19" s="14" t="s">
        <v>17</v>
      </c>
      <c r="E19" s="21">
        <v>0</v>
      </c>
      <c r="F19" s="21"/>
      <c r="G19" s="21">
        <v>0</v>
      </c>
      <c r="H19" s="21">
        <v>0</v>
      </c>
      <c r="I19" s="21">
        <v>0</v>
      </c>
      <c r="J19" s="21">
        <v>0</v>
      </c>
      <c r="K19" s="21"/>
    </row>
    <row r="20" spans="1:11" ht="33.75" customHeight="1" x14ac:dyDescent="0.25">
      <c r="A20" s="20" t="s">
        <v>32</v>
      </c>
      <c r="B20" s="441" t="s">
        <v>33</v>
      </c>
      <c r="C20" s="441"/>
      <c r="D20" s="14" t="s">
        <v>17</v>
      </c>
      <c r="E20" s="21">
        <f t="shared" ref="E20:E31" si="1">G20</f>
        <v>3529454</v>
      </c>
      <c r="F20" s="21"/>
      <c r="G20" s="21">
        <f>H20+I20+J20+K20</f>
        <v>3529454</v>
      </c>
      <c r="H20" s="21">
        <v>3529454</v>
      </c>
      <c r="I20" s="21">
        <v>0</v>
      </c>
      <c r="J20" s="21">
        <v>0</v>
      </c>
      <c r="K20" s="21">
        <v>0</v>
      </c>
    </row>
    <row r="21" spans="1:11" ht="33.75" customHeight="1" x14ac:dyDescent="0.25">
      <c r="A21" s="17" t="s">
        <v>34</v>
      </c>
      <c r="B21" s="439" t="s">
        <v>35</v>
      </c>
      <c r="C21" s="439"/>
      <c r="D21" s="18" t="s">
        <v>17</v>
      </c>
      <c r="E21" s="19">
        <f t="shared" si="1"/>
        <v>3381126</v>
      </c>
      <c r="F21" s="19"/>
      <c r="G21" s="19">
        <f>J21+H21</f>
        <v>3381126</v>
      </c>
      <c r="H21" s="19">
        <f>H24+H25</f>
        <v>1154710</v>
      </c>
      <c r="I21" s="19">
        <v>0</v>
      </c>
      <c r="J21" s="19">
        <f>J22+J23+J24+J25</f>
        <v>2226416</v>
      </c>
      <c r="K21" s="19">
        <v>0</v>
      </c>
    </row>
    <row r="22" spans="1:11" ht="33.75" customHeight="1" x14ac:dyDescent="0.25">
      <c r="A22" s="20" t="s">
        <v>36</v>
      </c>
      <c r="B22" s="441" t="s">
        <v>37</v>
      </c>
      <c r="C22" s="441"/>
      <c r="D22" s="14" t="s">
        <v>17</v>
      </c>
      <c r="E22" s="21">
        <f t="shared" si="1"/>
        <v>532353</v>
      </c>
      <c r="F22" s="21"/>
      <c r="G22" s="21">
        <f>H22+I22+J22+K22</f>
        <v>532353</v>
      </c>
      <c r="H22" s="21">
        <v>0</v>
      </c>
      <c r="I22" s="21">
        <v>0</v>
      </c>
      <c r="J22" s="21">
        <v>532353</v>
      </c>
      <c r="K22" s="21">
        <v>0</v>
      </c>
    </row>
    <row r="23" spans="1:11" ht="33.75" customHeight="1" x14ac:dyDescent="0.25">
      <c r="A23" s="20" t="s">
        <v>38</v>
      </c>
      <c r="B23" s="441" t="s">
        <v>39</v>
      </c>
      <c r="C23" s="441"/>
      <c r="D23" s="14" t="s">
        <v>17</v>
      </c>
      <c r="E23" s="25">
        <f t="shared" si="1"/>
        <v>1127923</v>
      </c>
      <c r="F23" s="25"/>
      <c r="G23" s="25">
        <f>J23</f>
        <v>1127923</v>
      </c>
      <c r="H23" s="25">
        <v>0</v>
      </c>
      <c r="I23" s="25">
        <v>0</v>
      </c>
      <c r="J23" s="25">
        <v>1127923</v>
      </c>
      <c r="K23" s="21">
        <v>0</v>
      </c>
    </row>
    <row r="24" spans="1:11" ht="33.75" customHeight="1" x14ac:dyDescent="0.25">
      <c r="A24" s="20" t="s">
        <v>40</v>
      </c>
      <c r="B24" s="441" t="s">
        <v>41</v>
      </c>
      <c r="C24" s="441"/>
      <c r="D24" s="14" t="s">
        <v>17</v>
      </c>
      <c r="E24" s="25">
        <f t="shared" si="1"/>
        <v>1154710</v>
      </c>
      <c r="F24" s="25"/>
      <c r="G24" s="25">
        <f>H24</f>
        <v>1154710</v>
      </c>
      <c r="H24" s="25">
        <v>1154710</v>
      </c>
      <c r="I24" s="21">
        <v>0</v>
      </c>
      <c r="J24" s="21">
        <v>0</v>
      </c>
      <c r="K24" s="21">
        <v>0</v>
      </c>
    </row>
    <row r="25" spans="1:11" ht="33.75" customHeight="1" x14ac:dyDescent="0.25">
      <c r="A25" s="20"/>
      <c r="B25" s="441" t="s">
        <v>42</v>
      </c>
      <c r="C25" s="441"/>
      <c r="D25" s="14"/>
      <c r="E25" s="25">
        <f t="shared" si="1"/>
        <v>566140</v>
      </c>
      <c r="F25" s="25"/>
      <c r="G25" s="25">
        <f>J25</f>
        <v>566140</v>
      </c>
      <c r="H25" s="25"/>
      <c r="I25" s="21"/>
      <c r="J25" s="21">
        <v>566140</v>
      </c>
      <c r="K25" s="21"/>
    </row>
    <row r="26" spans="1:11" ht="33.75" customHeight="1" x14ac:dyDescent="0.25">
      <c r="A26" s="17" t="s">
        <v>43</v>
      </c>
      <c r="B26" s="439" t="s">
        <v>44</v>
      </c>
      <c r="C26" s="439"/>
      <c r="D26" s="18" t="s">
        <v>17</v>
      </c>
      <c r="E26" s="19">
        <f t="shared" si="1"/>
        <v>27127012</v>
      </c>
      <c r="F26" s="19"/>
      <c r="G26" s="19">
        <f>H26+I26+J26+K26</f>
        <v>27127012</v>
      </c>
      <c r="H26" s="19">
        <f>H27</f>
        <v>7079777</v>
      </c>
      <c r="I26" s="19">
        <v>0</v>
      </c>
      <c r="J26" s="19">
        <f>J27+J29+J30+J28+J31</f>
        <v>20047235</v>
      </c>
      <c r="K26" s="19">
        <v>0</v>
      </c>
    </row>
    <row r="27" spans="1:11" ht="33.75" customHeight="1" x14ac:dyDescent="0.25">
      <c r="A27" s="20" t="s">
        <v>45</v>
      </c>
      <c r="B27" s="438" t="s">
        <v>46</v>
      </c>
      <c r="C27" s="438"/>
      <c r="D27" s="14" t="s">
        <v>17</v>
      </c>
      <c r="E27" s="21">
        <f t="shared" si="1"/>
        <v>17563362</v>
      </c>
      <c r="F27" s="21"/>
      <c r="G27" s="21">
        <f>H27+I27+J27+K27</f>
        <v>17563362</v>
      </c>
      <c r="H27" s="21">
        <v>7079777</v>
      </c>
      <c r="I27" s="21">
        <v>0</v>
      </c>
      <c r="J27" s="21">
        <v>10483585</v>
      </c>
      <c r="K27" s="21">
        <v>0</v>
      </c>
    </row>
    <row r="28" spans="1:11" ht="33.75" customHeight="1" x14ac:dyDescent="0.25">
      <c r="A28" s="20" t="s">
        <v>47</v>
      </c>
      <c r="B28" s="442" t="s">
        <v>48</v>
      </c>
      <c r="C28" s="443"/>
      <c r="D28" s="14" t="s">
        <v>17</v>
      </c>
      <c r="E28" s="21">
        <f t="shared" si="1"/>
        <v>189936</v>
      </c>
      <c r="F28" s="21"/>
      <c r="G28" s="21">
        <f>J28</f>
        <v>189936</v>
      </c>
      <c r="H28" s="21"/>
      <c r="I28" s="21"/>
      <c r="J28" s="21">
        <v>189936</v>
      </c>
      <c r="K28" s="21"/>
    </row>
    <row r="29" spans="1:11" ht="33.75" customHeight="1" x14ac:dyDescent="0.25">
      <c r="A29" s="20" t="s">
        <v>49</v>
      </c>
      <c r="B29" s="438" t="s">
        <v>50</v>
      </c>
      <c r="C29" s="438"/>
      <c r="D29" s="14" t="s">
        <v>17</v>
      </c>
      <c r="E29" s="21">
        <f t="shared" si="1"/>
        <v>727766</v>
      </c>
      <c r="F29" s="21"/>
      <c r="G29" s="21">
        <f>H29+I29+J29+K29</f>
        <v>727766</v>
      </c>
      <c r="H29" s="21">
        <v>0</v>
      </c>
      <c r="I29" s="21">
        <v>0</v>
      </c>
      <c r="J29" s="21">
        <v>727766</v>
      </c>
      <c r="K29" s="21">
        <v>0</v>
      </c>
    </row>
    <row r="30" spans="1:11" ht="33.75" customHeight="1" x14ac:dyDescent="0.25">
      <c r="A30" s="20" t="s">
        <v>51</v>
      </c>
      <c r="B30" s="438" t="s">
        <v>52</v>
      </c>
      <c r="C30" s="438"/>
      <c r="D30" s="14" t="s">
        <v>17</v>
      </c>
      <c r="E30" s="21">
        <f t="shared" si="1"/>
        <v>7698417</v>
      </c>
      <c r="F30" s="21"/>
      <c r="G30" s="21">
        <f>H30+I30+J30+K30</f>
        <v>7698417</v>
      </c>
      <c r="H30" s="21"/>
      <c r="I30" s="21"/>
      <c r="J30" s="21">
        <v>7698417</v>
      </c>
      <c r="K30" s="21"/>
    </row>
    <row r="31" spans="1:11" ht="33.75" customHeight="1" x14ac:dyDescent="0.25">
      <c r="A31" s="20" t="s">
        <v>53</v>
      </c>
      <c r="B31" s="438" t="s">
        <v>54</v>
      </c>
      <c r="C31" s="438"/>
      <c r="D31" s="14" t="s">
        <v>17</v>
      </c>
      <c r="E31" s="21">
        <f t="shared" si="1"/>
        <v>947531</v>
      </c>
      <c r="F31" s="21"/>
      <c r="G31" s="21">
        <f>H31+I31+J31+K31</f>
        <v>947531</v>
      </c>
      <c r="H31" s="21"/>
      <c r="I31" s="21"/>
      <c r="J31" s="21">
        <v>947531</v>
      </c>
      <c r="K31" s="21"/>
    </row>
    <row r="32" spans="1:11" ht="33.75" customHeight="1" x14ac:dyDescent="0.25">
      <c r="A32" s="17" t="s">
        <v>55</v>
      </c>
      <c r="B32" s="439" t="s">
        <v>56</v>
      </c>
      <c r="C32" s="439"/>
      <c r="D32" s="18" t="s">
        <v>17</v>
      </c>
      <c r="E32" s="26">
        <f>G32</f>
        <v>92886031.701175004</v>
      </c>
      <c r="F32" s="27"/>
      <c r="G32" s="26">
        <f>J32+K32+H32+I32</f>
        <v>92886031.701175004</v>
      </c>
      <c r="H32" s="26">
        <f>H33+H52+H58</f>
        <v>0</v>
      </c>
      <c r="I32" s="26">
        <f>I33+I52+I58</f>
        <v>0</v>
      </c>
      <c r="J32" s="26">
        <f>J33+J52+J58</f>
        <v>37427586.353500001</v>
      </c>
      <c r="K32" s="26">
        <f>K33+K52+K58</f>
        <v>55458445.347674996</v>
      </c>
    </row>
    <row r="33" spans="1:11" ht="33.75" customHeight="1" x14ac:dyDescent="0.25">
      <c r="A33" s="13" t="s">
        <v>57</v>
      </c>
      <c r="B33" s="438" t="s">
        <v>58</v>
      </c>
      <c r="C33" s="438"/>
      <c r="D33" s="28" t="s">
        <v>17</v>
      </c>
      <c r="E33" s="29">
        <f>G33</f>
        <v>90278223.207674995</v>
      </c>
      <c r="F33" s="29"/>
      <c r="G33" s="29">
        <f t="shared" ref="G33:G49" si="2">SUM(H33:K33)</f>
        <v>90278223.207674995</v>
      </c>
      <c r="H33" s="29">
        <f>H34+H49</f>
        <v>0</v>
      </c>
      <c r="I33" s="29">
        <f>I34+I49</f>
        <v>0</v>
      </c>
      <c r="J33" s="29">
        <f>J34+J49</f>
        <v>35136613.552000001</v>
      </c>
      <c r="K33" s="29">
        <f>K34+K49</f>
        <v>55141609.655674994</v>
      </c>
    </row>
    <row r="34" spans="1:11" ht="48" customHeight="1" x14ac:dyDescent="0.25">
      <c r="A34" s="13" t="s">
        <v>59</v>
      </c>
      <c r="B34" s="440" t="s">
        <v>60</v>
      </c>
      <c r="C34" s="440"/>
      <c r="D34" s="14" t="s">
        <v>17</v>
      </c>
      <c r="E34" s="29">
        <f>G34</f>
        <v>80218443.381999999</v>
      </c>
      <c r="F34" s="29"/>
      <c r="G34" s="29">
        <f t="shared" si="2"/>
        <v>80218443.381999999</v>
      </c>
      <c r="H34" s="29">
        <f>H36+H37+H38+H39+H40+H41+H42+H43+H44+H45+H46</f>
        <v>0</v>
      </c>
      <c r="I34" s="29">
        <f>I36+I37+I38+I39+I40+I41+I42+I43+I44+I45+I46</f>
        <v>0</v>
      </c>
      <c r="J34" s="29">
        <f>SUM(J35:J48)</f>
        <v>25217042.924999997</v>
      </c>
      <c r="K34" s="30">
        <f>SUM(K35:K48)</f>
        <v>55001400.456999995</v>
      </c>
    </row>
    <row r="35" spans="1:11" ht="31.5" customHeight="1" x14ac:dyDescent="0.25">
      <c r="A35" s="20" t="s">
        <v>64</v>
      </c>
      <c r="B35" s="438" t="s">
        <v>65</v>
      </c>
      <c r="C35" s="438"/>
      <c r="D35" s="31" t="s">
        <v>17</v>
      </c>
      <c r="E35" s="32">
        <f t="shared" ref="E35:E44" si="3">G35</f>
        <v>2530578.6850000001</v>
      </c>
      <c r="F35" s="32"/>
      <c r="G35" s="32">
        <f t="shared" si="2"/>
        <v>2530578.6850000001</v>
      </c>
      <c r="H35" s="32"/>
      <c r="I35" s="32"/>
      <c r="J35" s="32">
        <v>1928784.0989999999</v>
      </c>
      <c r="K35" s="33">
        <v>601794.58600000001</v>
      </c>
    </row>
    <row r="36" spans="1:11" ht="31.5" customHeight="1" x14ac:dyDescent="0.25">
      <c r="A36" s="34" t="s">
        <v>66</v>
      </c>
      <c r="B36" s="437" t="s">
        <v>67</v>
      </c>
      <c r="C36" s="437"/>
      <c r="D36" s="35" t="s">
        <v>17</v>
      </c>
      <c r="E36" s="36">
        <f t="shared" si="3"/>
        <v>12286281.569</v>
      </c>
      <c r="F36" s="36"/>
      <c r="G36" s="36">
        <f>SUM(H36:K36)</f>
        <v>12286281.569</v>
      </c>
      <c r="H36" s="36"/>
      <c r="I36" s="36"/>
      <c r="J36" s="37">
        <v>5108717.8169999998</v>
      </c>
      <c r="K36" s="38">
        <v>7177563.7520000003</v>
      </c>
    </row>
    <row r="37" spans="1:11" ht="31.5" customHeight="1" x14ac:dyDescent="0.25">
      <c r="A37" s="34" t="s">
        <v>68</v>
      </c>
      <c r="B37" s="437" t="s">
        <v>69</v>
      </c>
      <c r="C37" s="437"/>
      <c r="D37" s="35" t="s">
        <v>17</v>
      </c>
      <c r="E37" s="32">
        <f t="shared" si="3"/>
        <v>5014015.1569999997</v>
      </c>
      <c r="F37" s="32"/>
      <c r="G37" s="32">
        <f t="shared" si="2"/>
        <v>5014015.1569999997</v>
      </c>
      <c r="H37" s="32"/>
      <c r="I37" s="32"/>
      <c r="J37" s="32">
        <v>1962460.3130000001</v>
      </c>
      <c r="K37" s="39">
        <v>3051554.844</v>
      </c>
    </row>
    <row r="38" spans="1:11" ht="31.5" customHeight="1" x14ac:dyDescent="0.25">
      <c r="A38" s="34" t="s">
        <v>70</v>
      </c>
      <c r="B38" s="437" t="s">
        <v>71</v>
      </c>
      <c r="C38" s="437"/>
      <c r="D38" s="35" t="s">
        <v>17</v>
      </c>
      <c r="E38" s="32">
        <f t="shared" si="3"/>
        <v>11005477.105999999</v>
      </c>
      <c r="F38" s="32"/>
      <c r="G38" s="32">
        <f t="shared" si="2"/>
        <v>11005477.105999999</v>
      </c>
      <c r="H38" s="32"/>
      <c r="I38" s="32"/>
      <c r="J38" s="32">
        <v>1505888.4029999999</v>
      </c>
      <c r="K38" s="33">
        <v>9499588.7029999997</v>
      </c>
    </row>
    <row r="39" spans="1:11" ht="35.25" customHeight="1" x14ac:dyDescent="0.25">
      <c r="A39" s="34" t="s">
        <v>72</v>
      </c>
      <c r="B39" s="437" t="s">
        <v>73</v>
      </c>
      <c r="C39" s="437"/>
      <c r="D39" s="35" t="s">
        <v>17</v>
      </c>
      <c r="E39" s="32">
        <f t="shared" si="3"/>
        <v>17125659.91</v>
      </c>
      <c r="F39" s="32"/>
      <c r="G39" s="32">
        <f t="shared" si="2"/>
        <v>17125659.91</v>
      </c>
      <c r="H39" s="32"/>
      <c r="I39" s="32"/>
      <c r="J39" s="32">
        <v>2572048.1349999998</v>
      </c>
      <c r="K39" s="39">
        <v>14553611.775</v>
      </c>
    </row>
    <row r="40" spans="1:11" ht="31.5" customHeight="1" x14ac:dyDescent="0.25">
      <c r="A40" s="34" t="s">
        <v>74</v>
      </c>
      <c r="B40" s="433" t="s">
        <v>75</v>
      </c>
      <c r="C40" s="434"/>
      <c r="D40" s="35" t="s">
        <v>17</v>
      </c>
      <c r="E40" s="32">
        <f t="shared" si="3"/>
        <v>4929162.67</v>
      </c>
      <c r="F40" s="32"/>
      <c r="G40" s="32">
        <f t="shared" si="2"/>
        <v>4929162.67</v>
      </c>
      <c r="H40" s="32"/>
      <c r="I40" s="32"/>
      <c r="J40" s="32">
        <v>2101410.9210000001</v>
      </c>
      <c r="K40" s="39">
        <v>2827751.7489999998</v>
      </c>
    </row>
    <row r="41" spans="1:11" ht="31.5" customHeight="1" x14ac:dyDescent="0.25">
      <c r="A41" s="34" t="s">
        <v>76</v>
      </c>
      <c r="B41" s="433" t="s">
        <v>77</v>
      </c>
      <c r="C41" s="434"/>
      <c r="D41" s="35" t="s">
        <v>17</v>
      </c>
      <c r="E41" s="32">
        <f t="shared" si="3"/>
        <v>683849.8</v>
      </c>
      <c r="F41" s="32"/>
      <c r="G41" s="32">
        <f t="shared" si="2"/>
        <v>683849.8</v>
      </c>
      <c r="H41" s="32"/>
      <c r="I41" s="32"/>
      <c r="J41" s="32">
        <v>383469</v>
      </c>
      <c r="K41" s="39">
        <v>300380.79999999999</v>
      </c>
    </row>
    <row r="42" spans="1:11" ht="31.5" customHeight="1" x14ac:dyDescent="0.25">
      <c r="A42" s="34" t="s">
        <v>78</v>
      </c>
      <c r="B42" s="433" t="s">
        <v>79</v>
      </c>
      <c r="C42" s="434"/>
      <c r="D42" s="35" t="s">
        <v>17</v>
      </c>
      <c r="E42" s="32">
        <f t="shared" si="3"/>
        <v>6807033.6109999996</v>
      </c>
      <c r="F42" s="32"/>
      <c r="G42" s="32">
        <f>SUM(H42:K42)</f>
        <v>6807033.6109999996</v>
      </c>
      <c r="H42" s="32"/>
      <c r="I42" s="32"/>
      <c r="J42" s="32">
        <v>2407635.1800000002</v>
      </c>
      <c r="K42" s="39">
        <v>4399398.4309999999</v>
      </c>
    </row>
    <row r="43" spans="1:11" ht="31.5" customHeight="1" x14ac:dyDescent="0.25">
      <c r="A43" s="34" t="s">
        <v>80</v>
      </c>
      <c r="B43" s="433" t="s">
        <v>81</v>
      </c>
      <c r="C43" s="434"/>
      <c r="D43" s="35" t="s">
        <v>17</v>
      </c>
      <c r="E43" s="32">
        <f t="shared" si="3"/>
        <v>2799477.7539999997</v>
      </c>
      <c r="F43" s="32"/>
      <c r="G43" s="32">
        <f t="shared" si="2"/>
        <v>2799477.7539999997</v>
      </c>
      <c r="H43" s="32"/>
      <c r="I43" s="32"/>
      <c r="J43" s="32">
        <v>536746.35199999996</v>
      </c>
      <c r="K43" s="39">
        <v>2262731.4019999998</v>
      </c>
    </row>
    <row r="44" spans="1:11" s="41" customFormat="1" ht="31.5" customHeight="1" x14ac:dyDescent="0.2">
      <c r="A44" s="34" t="s">
        <v>82</v>
      </c>
      <c r="B44" s="433" t="s">
        <v>83</v>
      </c>
      <c r="C44" s="434"/>
      <c r="D44" s="35" t="s">
        <v>17</v>
      </c>
      <c r="E44" s="32">
        <f t="shared" si="3"/>
        <v>12192536.273</v>
      </c>
      <c r="F44" s="32"/>
      <c r="G44" s="32">
        <f>SUM(H44:K44)</f>
        <v>12192536.273</v>
      </c>
      <c r="H44" s="32"/>
      <c r="I44" s="32"/>
      <c r="J44" s="40">
        <v>3778617.1850000001</v>
      </c>
      <c r="K44" s="38">
        <v>8413919.0879999995</v>
      </c>
    </row>
    <row r="45" spans="1:11" ht="31.5" customHeight="1" x14ac:dyDescent="0.25">
      <c r="A45" s="34" t="s">
        <v>84</v>
      </c>
      <c r="B45" s="433" t="s">
        <v>85</v>
      </c>
      <c r="C45" s="434"/>
      <c r="D45" s="35" t="s">
        <v>17</v>
      </c>
      <c r="E45" s="40">
        <f>G45</f>
        <v>0</v>
      </c>
      <c r="F45" s="40"/>
      <c r="G45" s="40">
        <f t="shared" si="2"/>
        <v>0</v>
      </c>
      <c r="H45" s="40"/>
      <c r="I45" s="40"/>
      <c r="J45" s="40">
        <v>0</v>
      </c>
      <c r="K45" s="38">
        <v>0</v>
      </c>
    </row>
    <row r="46" spans="1:11" ht="31.5" customHeight="1" x14ac:dyDescent="0.25">
      <c r="A46" s="34" t="s">
        <v>86</v>
      </c>
      <c r="B46" s="437" t="s">
        <v>87</v>
      </c>
      <c r="C46" s="437"/>
      <c r="D46" s="35" t="s">
        <v>17</v>
      </c>
      <c r="E46" s="40">
        <f>G46</f>
        <v>0</v>
      </c>
      <c r="F46" s="40"/>
      <c r="G46" s="40">
        <f t="shared" si="2"/>
        <v>0</v>
      </c>
      <c r="H46" s="40"/>
      <c r="I46" s="40"/>
      <c r="J46" s="40">
        <v>0</v>
      </c>
      <c r="K46" s="38">
        <v>0</v>
      </c>
    </row>
    <row r="47" spans="1:11" ht="31.5" customHeight="1" x14ac:dyDescent="0.25">
      <c r="A47" s="34" t="s">
        <v>88</v>
      </c>
      <c r="B47" s="437" t="s">
        <v>89</v>
      </c>
      <c r="C47" s="437"/>
      <c r="D47" s="35" t="s">
        <v>17</v>
      </c>
      <c r="E47" s="32">
        <f>G47</f>
        <v>4817826.0690000001</v>
      </c>
      <c r="F47" s="32"/>
      <c r="G47" s="32">
        <f t="shared" si="2"/>
        <v>4817826.0690000001</v>
      </c>
      <c r="H47" s="32"/>
      <c r="I47" s="32"/>
      <c r="J47" s="40">
        <v>2918476.7420000001</v>
      </c>
      <c r="K47" s="38">
        <v>1899349.327</v>
      </c>
    </row>
    <row r="48" spans="1:11" ht="31.5" customHeight="1" x14ac:dyDescent="0.25">
      <c r="A48" s="34" t="s">
        <v>90</v>
      </c>
      <c r="B48" s="437" t="s">
        <v>91</v>
      </c>
      <c r="C48" s="437"/>
      <c r="D48" s="35" t="s">
        <v>17</v>
      </c>
      <c r="E48" s="32">
        <f>G48</f>
        <v>26544.777999999998</v>
      </c>
      <c r="F48" s="32"/>
      <c r="G48" s="32">
        <f t="shared" si="2"/>
        <v>26544.777999999998</v>
      </c>
      <c r="H48" s="32"/>
      <c r="I48" s="32"/>
      <c r="J48" s="32">
        <v>12788.778</v>
      </c>
      <c r="K48" s="39">
        <v>13756</v>
      </c>
    </row>
    <row r="49" spans="1:11" ht="31.5" customHeight="1" x14ac:dyDescent="0.25">
      <c r="A49" s="42" t="s">
        <v>92</v>
      </c>
      <c r="B49" s="433" t="s">
        <v>93</v>
      </c>
      <c r="C49" s="434"/>
      <c r="D49" s="35" t="s">
        <v>17</v>
      </c>
      <c r="E49" s="40">
        <f>G49</f>
        <v>10059779.825675</v>
      </c>
      <c r="F49" s="40"/>
      <c r="G49" s="40">
        <f t="shared" si="2"/>
        <v>10059779.825675</v>
      </c>
      <c r="H49" s="40"/>
      <c r="I49" s="40"/>
      <c r="J49" s="40">
        <v>9919570.6270000003</v>
      </c>
      <c r="K49" s="38">
        <v>140209.19867499999</v>
      </c>
    </row>
    <row r="50" spans="1:11" ht="34.5" customHeight="1" x14ac:dyDescent="0.25">
      <c r="A50" s="43" t="s">
        <v>94</v>
      </c>
      <c r="B50" s="435" t="s">
        <v>95</v>
      </c>
      <c r="C50" s="436"/>
      <c r="D50" s="44" t="s">
        <v>17</v>
      </c>
      <c r="E50" s="45"/>
      <c r="F50" s="45"/>
      <c r="G50" s="45"/>
      <c r="H50" s="45"/>
      <c r="I50" s="45"/>
      <c r="J50" s="45"/>
      <c r="K50" s="45">
        <v>0</v>
      </c>
    </row>
    <row r="51" spans="1:11" ht="31.5" customHeight="1" x14ac:dyDescent="0.25">
      <c r="A51" s="46" t="s">
        <v>96</v>
      </c>
      <c r="B51" s="426" t="s">
        <v>97</v>
      </c>
      <c r="C51" s="427"/>
      <c r="D51" s="44" t="s">
        <v>17</v>
      </c>
      <c r="E51" s="45">
        <v>0</v>
      </c>
      <c r="F51" s="45"/>
      <c r="G51" s="45">
        <v>0</v>
      </c>
      <c r="H51" s="45">
        <v>0</v>
      </c>
      <c r="I51" s="45">
        <v>0</v>
      </c>
      <c r="J51" s="45">
        <v>0</v>
      </c>
      <c r="K51" s="45">
        <v>0</v>
      </c>
    </row>
    <row r="52" spans="1:11" ht="28.5" customHeight="1" x14ac:dyDescent="0.25">
      <c r="A52" s="46" t="s">
        <v>98</v>
      </c>
      <c r="B52" s="426" t="s">
        <v>99</v>
      </c>
      <c r="C52" s="427"/>
      <c r="D52" s="44" t="s">
        <v>17</v>
      </c>
      <c r="E52" s="365">
        <f>G52</f>
        <v>2263599.8415000001</v>
      </c>
      <c r="F52" s="365"/>
      <c r="G52" s="366">
        <f>H52+I52+J52+K52</f>
        <v>2263599.8415000001</v>
      </c>
      <c r="H52" s="366">
        <v>0</v>
      </c>
      <c r="I52" s="366">
        <v>0</v>
      </c>
      <c r="J52" s="366">
        <f>J53+J54</f>
        <v>2263599.8415000001</v>
      </c>
      <c r="K52" s="49">
        <f>K53</f>
        <v>0</v>
      </c>
    </row>
    <row r="53" spans="1:11" ht="28.5" customHeight="1" x14ac:dyDescent="0.25">
      <c r="A53" s="43" t="s">
        <v>100</v>
      </c>
      <c r="B53" s="426" t="s">
        <v>101</v>
      </c>
      <c r="C53" s="427"/>
      <c r="D53" s="44" t="s">
        <v>17</v>
      </c>
      <c r="E53" s="48">
        <f>G53</f>
        <v>101661.84149999999</v>
      </c>
      <c r="F53" s="48"/>
      <c r="G53" s="49">
        <f>H53+I53+J53+K53</f>
        <v>101661.84149999999</v>
      </c>
      <c r="H53" s="49">
        <v>0</v>
      </c>
      <c r="I53" s="49">
        <v>0</v>
      </c>
      <c r="J53" s="49">
        <v>101661.84149999999</v>
      </c>
      <c r="K53" s="49"/>
    </row>
    <row r="54" spans="1:11" ht="28.5" customHeight="1" x14ac:dyDescent="0.25">
      <c r="A54" s="43" t="s">
        <v>102</v>
      </c>
      <c r="B54" s="424" t="s">
        <v>103</v>
      </c>
      <c r="C54" s="425"/>
      <c r="D54" s="44" t="s">
        <v>17</v>
      </c>
      <c r="E54" s="50">
        <f>G54</f>
        <v>2161938</v>
      </c>
      <c r="F54" s="50"/>
      <c r="G54" s="51">
        <f>H54+I54+J54+K54</f>
        <v>2161938</v>
      </c>
      <c r="H54" s="51">
        <v>0</v>
      </c>
      <c r="I54" s="51">
        <v>0</v>
      </c>
      <c r="J54" s="51">
        <v>2161938</v>
      </c>
      <c r="K54" s="51">
        <v>0</v>
      </c>
    </row>
    <row r="55" spans="1:11" ht="28.5" customHeight="1" x14ac:dyDescent="0.25">
      <c r="A55" s="43" t="s">
        <v>104</v>
      </c>
      <c r="B55" s="424" t="s">
        <v>105</v>
      </c>
      <c r="C55" s="425"/>
      <c r="D55" s="44" t="s">
        <v>17</v>
      </c>
      <c r="E55" s="45">
        <v>0</v>
      </c>
      <c r="F55" s="45"/>
      <c r="G55" s="45">
        <v>0</v>
      </c>
      <c r="H55" s="45">
        <v>0</v>
      </c>
      <c r="I55" s="45">
        <v>0</v>
      </c>
      <c r="J55" s="45">
        <v>0</v>
      </c>
      <c r="K55" s="45">
        <v>0</v>
      </c>
    </row>
    <row r="56" spans="1:11" ht="28.5" customHeight="1" x14ac:dyDescent="0.25">
      <c r="A56" s="275"/>
      <c r="B56" s="367"/>
      <c r="C56" s="368"/>
      <c r="D56" s="318"/>
      <c r="E56" s="316"/>
      <c r="F56" s="316"/>
      <c r="G56" s="316"/>
      <c r="H56" s="316"/>
      <c r="I56" s="316"/>
      <c r="J56" s="316"/>
      <c r="K56" s="316"/>
    </row>
    <row r="57" spans="1:11" ht="35.25" customHeight="1" x14ac:dyDescent="0.25">
      <c r="A57" s="46" t="s">
        <v>106</v>
      </c>
      <c r="B57" s="426" t="s">
        <v>107</v>
      </c>
      <c r="C57" s="427"/>
      <c r="D57" s="52" t="s">
        <v>17</v>
      </c>
      <c r="E57" s="53">
        <v>0</v>
      </c>
      <c r="F57" s="53"/>
      <c r="G57" s="45">
        <v>0</v>
      </c>
      <c r="H57" s="45">
        <v>0</v>
      </c>
      <c r="I57" s="45">
        <v>0</v>
      </c>
      <c r="J57" s="45">
        <v>0</v>
      </c>
      <c r="K57" s="45">
        <v>0</v>
      </c>
    </row>
    <row r="58" spans="1:11" ht="28.5" customHeight="1" x14ac:dyDescent="0.25">
      <c r="A58" s="46" t="s">
        <v>108</v>
      </c>
      <c r="B58" s="428" t="s">
        <v>109</v>
      </c>
      <c r="C58" s="429"/>
      <c r="D58" s="44" t="s">
        <v>17</v>
      </c>
      <c r="E58" s="40">
        <f>G58</f>
        <v>344208.652</v>
      </c>
      <c r="F58" s="40"/>
      <c r="G58" s="32">
        <f>J58+K58</f>
        <v>344208.652</v>
      </c>
      <c r="H58" s="32">
        <v>0</v>
      </c>
      <c r="I58" s="32">
        <v>0</v>
      </c>
      <c r="J58" s="32">
        <v>27372.959999999999</v>
      </c>
      <c r="K58" s="32">
        <v>316835.69199999998</v>
      </c>
    </row>
    <row r="59" spans="1:11" ht="36" customHeight="1" x14ac:dyDescent="0.25">
      <c r="A59" s="46" t="s">
        <v>110</v>
      </c>
      <c r="B59" s="430" t="s">
        <v>111</v>
      </c>
      <c r="C59" s="431"/>
      <c r="D59" s="44" t="s">
        <v>17</v>
      </c>
      <c r="E59" s="53">
        <v>0</v>
      </c>
      <c r="F59" s="53"/>
      <c r="G59" s="53">
        <v>0</v>
      </c>
      <c r="H59" s="53">
        <v>0</v>
      </c>
      <c r="I59" s="53">
        <v>0</v>
      </c>
      <c r="J59" s="53">
        <v>0</v>
      </c>
      <c r="K59" s="53">
        <v>0</v>
      </c>
    </row>
    <row r="60" spans="1:11" ht="28.5" customHeight="1" x14ac:dyDescent="0.25">
      <c r="A60" s="46" t="s">
        <v>112</v>
      </c>
      <c r="B60" s="432" t="s">
        <v>113</v>
      </c>
      <c r="C60" s="54" t="s">
        <v>114</v>
      </c>
      <c r="D60" s="44" t="s">
        <v>17</v>
      </c>
      <c r="E60" s="55">
        <f>G60</f>
        <v>-6670380</v>
      </c>
      <c r="F60" s="53"/>
      <c r="G60" s="55">
        <f>ROUND(G12-G32,0)</f>
        <v>-6670380</v>
      </c>
      <c r="H60" s="53"/>
      <c r="I60" s="53"/>
      <c r="J60" s="53"/>
      <c r="K60" s="53"/>
    </row>
    <row r="61" spans="1:11" ht="28.5" customHeight="1" x14ac:dyDescent="0.25">
      <c r="A61" s="46" t="s">
        <v>115</v>
      </c>
      <c r="B61" s="405"/>
      <c r="C61" s="54" t="s">
        <v>116</v>
      </c>
      <c r="D61" s="44" t="s">
        <v>117</v>
      </c>
      <c r="E61" s="56">
        <f>G61</f>
        <v>-7.7368550202462085</v>
      </c>
      <c r="F61" s="57"/>
      <c r="G61" s="56">
        <f>G60/G12*100</f>
        <v>-7.7368550202462085</v>
      </c>
      <c r="H61" s="53"/>
      <c r="I61" s="53"/>
      <c r="J61" s="53"/>
      <c r="K61" s="53"/>
    </row>
    <row r="62" spans="1:11" ht="28.5" customHeight="1" x14ac:dyDescent="0.25">
      <c r="A62" s="46" t="s">
        <v>118</v>
      </c>
      <c r="B62" s="432" t="s">
        <v>119</v>
      </c>
      <c r="C62" s="54"/>
      <c r="D62" s="44" t="s">
        <v>17</v>
      </c>
      <c r="E62" s="59">
        <f>G62</f>
        <v>-6670380</v>
      </c>
      <c r="F62" s="60"/>
      <c r="G62" s="59">
        <f>G60</f>
        <v>-6670380</v>
      </c>
      <c r="H62" s="60"/>
      <c r="I62" s="60"/>
      <c r="J62" s="60"/>
      <c r="K62" s="60"/>
    </row>
    <row r="63" spans="1:11" ht="28.5" customHeight="1" x14ac:dyDescent="0.25">
      <c r="A63" s="46" t="s">
        <v>120</v>
      </c>
      <c r="B63" s="405"/>
      <c r="C63" s="54"/>
      <c r="D63" s="44" t="s">
        <v>117</v>
      </c>
      <c r="E63" s="56">
        <f>G63</f>
        <v>-7.7368550202462085</v>
      </c>
      <c r="F63" s="61"/>
      <c r="G63" s="56">
        <f>G62/G12*100</f>
        <v>-7.7368550202462085</v>
      </c>
      <c r="H63" s="60"/>
      <c r="I63" s="60"/>
      <c r="J63" s="60"/>
      <c r="K63" s="60"/>
    </row>
    <row r="64" spans="1:11" ht="28.5" customHeight="1" x14ac:dyDescent="0.25">
      <c r="A64" s="46" t="s">
        <v>121</v>
      </c>
      <c r="B64" s="423" t="s">
        <v>122</v>
      </c>
      <c r="C64" s="423"/>
      <c r="D64" s="44" t="s">
        <v>17</v>
      </c>
      <c r="E64" s="55">
        <f>G64</f>
        <v>90278223.20767501</v>
      </c>
      <c r="F64" s="53"/>
      <c r="G64" s="55">
        <f>G32-G58-G52</f>
        <v>90278223.20767501</v>
      </c>
      <c r="H64" s="55"/>
      <c r="I64" s="55"/>
      <c r="J64" s="55"/>
      <c r="K64" s="53"/>
    </row>
    <row r="65" spans="1:11" ht="28.5" customHeight="1" x14ac:dyDescent="0.25">
      <c r="A65" s="46" t="s">
        <v>123</v>
      </c>
      <c r="B65" s="423" t="s">
        <v>124</v>
      </c>
      <c r="C65" s="423"/>
      <c r="D65" s="44" t="s">
        <v>17</v>
      </c>
      <c r="E65" s="55">
        <f>E58</f>
        <v>344208.652</v>
      </c>
      <c r="F65" s="53"/>
      <c r="G65" s="55">
        <f>G58</f>
        <v>344208.652</v>
      </c>
      <c r="H65" s="55"/>
      <c r="I65" s="55"/>
      <c r="J65" s="55"/>
      <c r="K65" s="53"/>
    </row>
    <row r="66" spans="1:11" ht="28.5" customHeight="1" x14ac:dyDescent="0.3">
      <c r="A66" s="62"/>
      <c r="B66" s="63"/>
      <c r="C66" s="64"/>
      <c r="D66" s="65"/>
      <c r="E66" s="66"/>
      <c r="F66"/>
      <c r="G66" s="3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125</v>
      </c>
      <c r="B68" s="400"/>
      <c r="C68" s="74"/>
      <c r="D68" s="400" t="s">
        <v>126</v>
      </c>
      <c r="E68" s="400"/>
      <c r="F68" s="74"/>
      <c r="G68" s="75"/>
      <c r="H68" s="75"/>
      <c r="I68" s="400" t="s">
        <v>127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134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55:K59 E32:K32 H62:K63">
    <cfRule type="cellIs" dxfId="1388" priority="98" stopIfTrue="1" operator="between">
      <formula>0</formula>
      <formula>0.5</formula>
    </cfRule>
    <cfRule type="cellIs" dxfId="1387" priority="99" stopIfTrue="1" operator="between">
      <formula>0</formula>
      <formula>99999999999999</formula>
    </cfRule>
    <cfRule type="cellIs" dxfId="1386" priority="100" stopIfTrue="1" operator="lessThan">
      <formula>0</formula>
    </cfRule>
  </conditionalFormatting>
  <conditionalFormatting sqref="F61 H60:K61">
    <cfRule type="cellIs" dxfId="1385" priority="95" stopIfTrue="1" operator="between">
      <formula>0</formula>
      <formula>0.5</formula>
    </cfRule>
    <cfRule type="cellIs" dxfId="1384" priority="96" stopIfTrue="1" operator="between">
      <formula>0</formula>
      <formula>99999999999999</formula>
    </cfRule>
    <cfRule type="cellIs" dxfId="1383" priority="97" stopIfTrue="1" operator="lessThan">
      <formula>0</formula>
    </cfRule>
  </conditionalFormatting>
  <conditionalFormatting sqref="F62:F63">
    <cfRule type="cellIs" dxfId="1382" priority="92" stopIfTrue="1" operator="between">
      <formula>0</formula>
      <formula>0.5</formula>
    </cfRule>
    <cfRule type="cellIs" dxfId="1381" priority="93" stopIfTrue="1" operator="between">
      <formula>0</formula>
      <formula>99999999999999</formula>
    </cfRule>
    <cfRule type="cellIs" dxfId="1380" priority="94" stopIfTrue="1" operator="lessThan">
      <formula>0</formula>
    </cfRule>
  </conditionalFormatting>
  <conditionalFormatting sqref="E33:K34 E55:K56 E50:K51 E48:I49 E35:I46">
    <cfRule type="cellIs" dxfId="1379" priority="86" stopIfTrue="1" operator="between">
      <formula>0</formula>
      <formula>0.5</formula>
    </cfRule>
    <cfRule type="cellIs" dxfId="1378" priority="87" stopIfTrue="1" operator="between">
      <formula>0</formula>
      <formula>99999999999999</formula>
    </cfRule>
    <cfRule type="cellIs" dxfId="1377" priority="88" stopIfTrue="1" operator="lessThan">
      <formula>0</formula>
    </cfRule>
  </conditionalFormatting>
  <conditionalFormatting sqref="E33:K34 E55:K56 E50:K51 E48:I49 E35:I46">
    <cfRule type="cellIs" dxfId="1376" priority="83" stopIfTrue="1" operator="between">
      <formula>0</formula>
      <formula>0.5</formula>
    </cfRule>
    <cfRule type="cellIs" dxfId="1375" priority="84" stopIfTrue="1" operator="between">
      <formula>0</formula>
      <formula>99999999999999</formula>
    </cfRule>
    <cfRule type="cellIs" dxfId="1374" priority="85" stopIfTrue="1" operator="lessThan">
      <formula>0</formula>
    </cfRule>
  </conditionalFormatting>
  <conditionalFormatting sqref="E33:K34 E55:K56 E50:K51 E48:I49 E35:I46">
    <cfRule type="cellIs" dxfId="1373" priority="80" stopIfTrue="1" operator="between">
      <formula>0</formula>
      <formula>0.5</formula>
    </cfRule>
    <cfRule type="cellIs" dxfId="1372" priority="81" stopIfTrue="1" operator="between">
      <formula>0</formula>
      <formula>99999999999999</formula>
    </cfRule>
    <cfRule type="cellIs" dxfId="1371" priority="82" stopIfTrue="1" operator="lessThan">
      <formula>0</formula>
    </cfRule>
  </conditionalFormatting>
  <conditionalFormatting sqref="G39">
    <cfRule type="cellIs" dxfId="1370" priority="77" stopIfTrue="1" operator="between">
      <formula>0</formula>
      <formula>0.5</formula>
    </cfRule>
    <cfRule type="cellIs" dxfId="1369" priority="78" stopIfTrue="1" operator="between">
      <formula>0</formula>
      <formula>99999999999999</formula>
    </cfRule>
    <cfRule type="cellIs" dxfId="1368" priority="79" stopIfTrue="1" operator="lessThan">
      <formula>0</formula>
    </cfRule>
  </conditionalFormatting>
  <conditionalFormatting sqref="E33:K34">
    <cfRule type="cellIs" dxfId="1367" priority="74" stopIfTrue="1" operator="between">
      <formula>0</formula>
      <formula>0.5</formula>
    </cfRule>
    <cfRule type="cellIs" dxfId="1366" priority="75" stopIfTrue="1" operator="between">
      <formula>0</formula>
      <formula>99999999999999</formula>
    </cfRule>
    <cfRule type="cellIs" dxfId="1365" priority="76" stopIfTrue="1" operator="lessThan">
      <formula>0</formula>
    </cfRule>
  </conditionalFormatting>
  <conditionalFormatting sqref="F12:K12 E13:K14 E26:K31 E17:K20 E15:I15 K15 E16:G16 I16:K16">
    <cfRule type="cellIs" dxfId="1364" priority="71" stopIfTrue="1" operator="between">
      <formula>0</formula>
      <formula>0.5</formula>
    </cfRule>
    <cfRule type="cellIs" dxfId="1363" priority="72" stopIfTrue="1" operator="between">
      <formula>0</formula>
      <formula>99999999999999</formula>
    </cfRule>
    <cfRule type="cellIs" dxfId="1362" priority="73" stopIfTrue="1" operator="lessThan">
      <formula>0</formula>
    </cfRule>
  </conditionalFormatting>
  <conditionalFormatting sqref="E21:K22 K23 I24:K24">
    <cfRule type="cellIs" dxfId="1361" priority="68" stopIfTrue="1" operator="between">
      <formula>0</formula>
      <formula>0.5</formula>
    </cfRule>
    <cfRule type="cellIs" dxfId="1360" priority="69" stopIfTrue="1" operator="between">
      <formula>0</formula>
      <formula>99999999999999</formula>
    </cfRule>
    <cfRule type="cellIs" dxfId="1359" priority="70" stopIfTrue="1" operator="lessThan">
      <formula>0</formula>
    </cfRule>
  </conditionalFormatting>
  <conditionalFormatting sqref="E23:J23">
    <cfRule type="cellIs" dxfId="1358" priority="65" stopIfTrue="1" operator="between">
      <formula>0</formula>
      <formula>0.5</formula>
    </cfRule>
    <cfRule type="cellIs" dxfId="1357" priority="66" stopIfTrue="1" operator="between">
      <formula>0</formula>
      <formula>99999999999999</formula>
    </cfRule>
    <cfRule type="cellIs" dxfId="1356" priority="67" stopIfTrue="1" operator="lessThan">
      <formula>0</formula>
    </cfRule>
  </conditionalFormatting>
  <conditionalFormatting sqref="H24">
    <cfRule type="cellIs" dxfId="1355" priority="62" stopIfTrue="1" operator="between">
      <formula>0</formula>
      <formula>0.5</formula>
    </cfRule>
    <cfRule type="cellIs" dxfId="1354" priority="63" stopIfTrue="1" operator="between">
      <formula>0</formula>
      <formula>99999999999999</formula>
    </cfRule>
    <cfRule type="cellIs" dxfId="1353" priority="64" stopIfTrue="1" operator="lessThan">
      <formula>0</formula>
    </cfRule>
  </conditionalFormatting>
  <conditionalFormatting sqref="E24:G24">
    <cfRule type="cellIs" dxfId="1352" priority="59" stopIfTrue="1" operator="between">
      <formula>0</formula>
      <formula>0.5</formula>
    </cfRule>
    <cfRule type="cellIs" dxfId="1351" priority="60" stopIfTrue="1" operator="between">
      <formula>0</formula>
      <formula>99999999999999</formula>
    </cfRule>
    <cfRule type="cellIs" dxfId="1350" priority="61" stopIfTrue="1" operator="lessThan">
      <formula>0</formula>
    </cfRule>
  </conditionalFormatting>
  <conditionalFormatting sqref="I25:K25">
    <cfRule type="cellIs" dxfId="1349" priority="56" stopIfTrue="1" operator="between">
      <formula>0</formula>
      <formula>0.5</formula>
    </cfRule>
    <cfRule type="cellIs" dxfId="1348" priority="57" stopIfTrue="1" operator="between">
      <formula>0</formula>
      <formula>99999999999999</formula>
    </cfRule>
    <cfRule type="cellIs" dxfId="1347" priority="58" stopIfTrue="1" operator="lessThan">
      <formula>0</formula>
    </cfRule>
  </conditionalFormatting>
  <conditionalFormatting sqref="H25">
    <cfRule type="cellIs" dxfId="1346" priority="53" stopIfTrue="1" operator="between">
      <formula>0</formula>
      <formula>0.5</formula>
    </cfRule>
    <cfRule type="cellIs" dxfId="1345" priority="54" stopIfTrue="1" operator="between">
      <formula>0</formula>
      <formula>99999999999999</formula>
    </cfRule>
    <cfRule type="cellIs" dxfId="1344" priority="55" stopIfTrue="1" operator="lessThan">
      <formula>0</formula>
    </cfRule>
  </conditionalFormatting>
  <conditionalFormatting sqref="E25:G25">
    <cfRule type="cellIs" dxfId="1343" priority="50" stopIfTrue="1" operator="between">
      <formula>0</formula>
      <formula>0.5</formula>
    </cfRule>
    <cfRule type="cellIs" dxfId="1342" priority="51" stopIfTrue="1" operator="between">
      <formula>0</formula>
      <formula>99999999999999</formula>
    </cfRule>
    <cfRule type="cellIs" dxfId="1341" priority="52" stopIfTrue="1" operator="lessThan">
      <formula>0</formula>
    </cfRule>
  </conditionalFormatting>
  <conditionalFormatting sqref="J15">
    <cfRule type="cellIs" dxfId="1340" priority="47" stopIfTrue="1" operator="between">
      <formula>0</formula>
      <formula>0.5</formula>
    </cfRule>
    <cfRule type="cellIs" dxfId="1339" priority="48" stopIfTrue="1" operator="between">
      <formula>0</formula>
      <formula>99999999999999</formula>
    </cfRule>
    <cfRule type="cellIs" dxfId="1338" priority="49" stopIfTrue="1" operator="lessThan">
      <formula>0</formula>
    </cfRule>
  </conditionalFormatting>
  <conditionalFormatting sqref="H16">
    <cfRule type="cellIs" dxfId="1337" priority="44" stopIfTrue="1" operator="between">
      <formula>0</formula>
      <formula>0.5</formula>
    </cfRule>
    <cfRule type="cellIs" dxfId="1336" priority="45" stopIfTrue="1" operator="between">
      <formula>0</formula>
      <formula>99999999999999</formula>
    </cfRule>
    <cfRule type="cellIs" dxfId="1335" priority="46" stopIfTrue="1" operator="lessThan">
      <formula>0</formula>
    </cfRule>
  </conditionalFormatting>
  <conditionalFormatting sqref="H16">
    <cfRule type="expression" dxfId="1334" priority="43">
      <formula>"округл($H$15;0)-$H$15&lt;&gt;0"</formula>
    </cfRule>
  </conditionalFormatting>
  <conditionalFormatting sqref="F12:K12">
    <cfRule type="expression" dxfId="1333" priority="101">
      <formula>"ОКРУГЛ($E$11;0)-$E$11&lt;&gt;0"</formula>
    </cfRule>
    <cfRule type="colorScale" priority="102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332" priority="37" stopIfTrue="1" operator="between">
      <formula>0</formula>
      <formula>0.5</formula>
    </cfRule>
    <cfRule type="cellIs" dxfId="1331" priority="38" stopIfTrue="1" operator="between">
      <formula>0</formula>
      <formula>99999999999999</formula>
    </cfRule>
    <cfRule type="cellIs" dxfId="1330" priority="39" stopIfTrue="1" operator="lessThan">
      <formula>0</formula>
    </cfRule>
  </conditionalFormatting>
  <conditionalFormatting sqref="E52:K52">
    <cfRule type="cellIs" dxfId="1329" priority="34" stopIfTrue="1" operator="between">
      <formula>0</formula>
      <formula>0.5</formula>
    </cfRule>
    <cfRule type="cellIs" dxfId="1328" priority="35" stopIfTrue="1" operator="between">
      <formula>0</formula>
      <formula>99999999999999</formula>
    </cfRule>
    <cfRule type="cellIs" dxfId="1327" priority="36" stopIfTrue="1" operator="lessThan">
      <formula>0</formula>
    </cfRule>
  </conditionalFormatting>
  <conditionalFormatting sqref="E65:K65">
    <cfRule type="cellIs" dxfId="1326" priority="31" stopIfTrue="1" operator="between">
      <formula>0</formula>
      <formula>0.5</formula>
    </cfRule>
    <cfRule type="cellIs" dxfId="1325" priority="32" stopIfTrue="1" operator="between">
      <formula>0</formula>
      <formula>99999999999999</formula>
    </cfRule>
    <cfRule type="cellIs" dxfId="1324" priority="33" stopIfTrue="1" operator="lessThan">
      <formula>0</formula>
    </cfRule>
  </conditionalFormatting>
  <conditionalFormatting sqref="E47:I47">
    <cfRule type="cellIs" dxfId="1323" priority="25" stopIfTrue="1" operator="between">
      <formula>0</formula>
      <formula>0.5</formula>
    </cfRule>
    <cfRule type="cellIs" dxfId="1322" priority="26" stopIfTrue="1" operator="between">
      <formula>0</formula>
      <formula>99999999999999</formula>
    </cfRule>
    <cfRule type="cellIs" dxfId="1321" priority="27" stopIfTrue="1" operator="lessThan">
      <formula>0</formula>
    </cfRule>
  </conditionalFormatting>
  <conditionalFormatting sqref="E47:I47">
    <cfRule type="cellIs" dxfId="1320" priority="22" stopIfTrue="1" operator="between">
      <formula>0</formula>
      <formula>0.5</formula>
    </cfRule>
    <cfRule type="cellIs" dxfId="1319" priority="23" stopIfTrue="1" operator="between">
      <formula>0</formula>
      <formula>99999999999999</formula>
    </cfRule>
    <cfRule type="cellIs" dxfId="1318" priority="24" stopIfTrue="1" operator="lessThan">
      <formula>0</formula>
    </cfRule>
  </conditionalFormatting>
  <conditionalFormatting sqref="E47:I47">
    <cfRule type="cellIs" dxfId="1317" priority="19" stopIfTrue="1" operator="between">
      <formula>0</formula>
      <formula>0.5</formula>
    </cfRule>
    <cfRule type="cellIs" dxfId="1316" priority="20" stopIfTrue="1" operator="between">
      <formula>0</formula>
      <formula>99999999999999</formula>
    </cfRule>
    <cfRule type="cellIs" dxfId="1315" priority="21" stopIfTrue="1" operator="lessThan">
      <formula>0</formula>
    </cfRule>
  </conditionalFormatting>
  <conditionalFormatting sqref="J48:K49 J35 J37:K43 J45:K46">
    <cfRule type="cellIs" dxfId="1314" priority="16" stopIfTrue="1" operator="between">
      <formula>0</formula>
      <formula>0.5</formula>
    </cfRule>
    <cfRule type="cellIs" dxfId="1313" priority="17" stopIfTrue="1" operator="between">
      <formula>0</formula>
      <formula>99999999999999</formula>
    </cfRule>
    <cfRule type="cellIs" dxfId="1312" priority="18" stopIfTrue="1" operator="lessThan">
      <formula>0</formula>
    </cfRule>
  </conditionalFormatting>
  <conditionalFormatting sqref="J48:K49 J35 J37:K43 J45:K46">
    <cfRule type="cellIs" dxfId="1311" priority="13" stopIfTrue="1" operator="between">
      <formula>0</formula>
      <formula>0.5</formula>
    </cfRule>
    <cfRule type="cellIs" dxfId="1310" priority="14" stopIfTrue="1" operator="between">
      <formula>0</formula>
      <formula>99999999999999</formula>
    </cfRule>
    <cfRule type="cellIs" dxfId="1309" priority="15" stopIfTrue="1" operator="lessThan">
      <formula>0</formula>
    </cfRule>
  </conditionalFormatting>
  <conditionalFormatting sqref="J48:K49 J35 J37:K43 J45:K46">
    <cfRule type="cellIs" dxfId="1308" priority="10" stopIfTrue="1" operator="between">
      <formula>0</formula>
      <formula>0.5</formula>
    </cfRule>
    <cfRule type="cellIs" dxfId="1307" priority="11" stopIfTrue="1" operator="between">
      <formula>0</formula>
      <formula>99999999999999</formula>
    </cfRule>
    <cfRule type="cellIs" dxfId="1306" priority="12" stopIfTrue="1" operator="lessThan">
      <formula>0</formula>
    </cfRule>
  </conditionalFormatting>
  <conditionalFormatting sqref="J43 J45:J46 J48">
    <cfRule type="cellIs" dxfId="1305" priority="7" stopIfTrue="1" operator="between">
      <formula>0</formula>
      <formula>0.5</formula>
    </cfRule>
    <cfRule type="cellIs" dxfId="1304" priority="8" stopIfTrue="1" operator="between">
      <formula>0</formula>
      <formula>99999999999999</formula>
    </cfRule>
    <cfRule type="cellIs" dxfId="1303" priority="9" stopIfTrue="1" operator="lessThan">
      <formula>0</formula>
    </cfRule>
  </conditionalFormatting>
  <conditionalFormatting sqref="J43 J45:J46 J48">
    <cfRule type="cellIs" dxfId="1302" priority="4" stopIfTrue="1" operator="between">
      <formula>0</formula>
      <formula>0.5</formula>
    </cfRule>
    <cfRule type="cellIs" dxfId="1301" priority="5" stopIfTrue="1" operator="between">
      <formula>0</formula>
      <formula>99999999999999</formula>
    </cfRule>
    <cfRule type="cellIs" dxfId="1300" priority="6" stopIfTrue="1" operator="lessThan">
      <formula>0</formula>
    </cfRule>
  </conditionalFormatting>
  <conditionalFormatting sqref="J43 J45:J46 J48">
    <cfRule type="cellIs" dxfId="1299" priority="1" stopIfTrue="1" operator="between">
      <formula>0</formula>
      <formula>0.5</formula>
    </cfRule>
    <cfRule type="cellIs" dxfId="1298" priority="2" stopIfTrue="1" operator="between">
      <formula>0</formula>
      <formula>99999999999999</formula>
    </cfRule>
    <cfRule type="cellIs" dxfId="1297" priority="3" stopIfTrue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0408-9018-4933-A9C0-5EF05DB46790}">
  <dimension ref="A2:K127"/>
  <sheetViews>
    <sheetView topLeftCell="L49" workbookViewId="0">
      <selection activeCell="L49" sqref="L1:Z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'[3]мой Баланс для проверки'!A7:K7</f>
        <v>за февраль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70" t="s">
        <v>5</v>
      </c>
      <c r="B9" s="470" t="s">
        <v>6</v>
      </c>
      <c r="C9" s="470"/>
      <c r="D9" s="456" t="s">
        <v>7</v>
      </c>
      <c r="E9" s="472" t="s">
        <v>8</v>
      </c>
      <c r="F9" s="472"/>
      <c r="G9" s="472"/>
      <c r="H9" s="472"/>
      <c r="I9" s="472"/>
      <c r="J9" s="472"/>
      <c r="K9" s="472"/>
    </row>
    <row r="10" spans="1:11" ht="51" customHeight="1" x14ac:dyDescent="0.25">
      <c r="A10" s="471"/>
      <c r="B10" s="471"/>
      <c r="C10" s="471"/>
      <c r="D10" s="428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88">
        <v>1</v>
      </c>
      <c r="B11" s="471">
        <v>2</v>
      </c>
      <c r="C11" s="471"/>
      <c r="D11" s="89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46">
        <v>1</v>
      </c>
      <c r="B12" s="464" t="s">
        <v>16</v>
      </c>
      <c r="C12" s="464"/>
      <c r="D12" s="44" t="s">
        <v>17</v>
      </c>
      <c r="E12" s="91">
        <f>G12</f>
        <v>82091632</v>
      </c>
      <c r="F12" s="91"/>
      <c r="G12" s="91">
        <f>ROUND(G13+G18+G21+G26,0)</f>
        <v>82091632</v>
      </c>
      <c r="H12" s="91">
        <f>H18+H21+H26+H13</f>
        <v>21387107</v>
      </c>
      <c r="I12" s="91"/>
      <c r="J12" s="91">
        <f>J13+J21+J26</f>
        <v>60704525</v>
      </c>
      <c r="K12" s="91"/>
    </row>
    <row r="13" spans="1:11" ht="33.75" customHeight="1" x14ac:dyDescent="0.25">
      <c r="A13" s="93" t="s">
        <v>18</v>
      </c>
      <c r="B13" s="467" t="s">
        <v>19</v>
      </c>
      <c r="C13" s="468"/>
      <c r="D13" s="94" t="s">
        <v>17</v>
      </c>
      <c r="E13" s="95">
        <f t="shared" ref="E13:E18" si="0">G13</f>
        <v>49806287</v>
      </c>
      <c r="F13" s="95"/>
      <c r="G13" s="95">
        <f>ROUND(G14+G15+G16+G17,0)</f>
        <v>49806287</v>
      </c>
      <c r="H13" s="95">
        <f>H16</f>
        <v>8645605</v>
      </c>
      <c r="I13" s="95">
        <v>0</v>
      </c>
      <c r="J13" s="95">
        <f>ROUND(J14+J15+J16+J17,0)</f>
        <v>41160682</v>
      </c>
      <c r="K13" s="95"/>
    </row>
    <row r="14" spans="1:11" ht="33.75" customHeight="1" x14ac:dyDescent="0.25">
      <c r="A14" s="43" t="s">
        <v>20</v>
      </c>
      <c r="B14" s="466" t="s">
        <v>21</v>
      </c>
      <c r="C14" s="466"/>
      <c r="D14" s="44" t="s">
        <v>17</v>
      </c>
      <c r="E14" s="50">
        <f t="shared" si="0"/>
        <v>31915573</v>
      </c>
      <c r="F14" s="50"/>
      <c r="G14" s="50">
        <f>H14+I14+J14+K14</f>
        <v>31915573</v>
      </c>
      <c r="H14" s="50">
        <v>0</v>
      </c>
      <c r="I14" s="50">
        <v>0</v>
      </c>
      <c r="J14" s="50">
        <v>31915573</v>
      </c>
      <c r="K14" s="50"/>
    </row>
    <row r="15" spans="1:11" ht="33.75" customHeight="1" x14ac:dyDescent="0.25">
      <c r="A15" s="43" t="s">
        <v>22</v>
      </c>
      <c r="B15" s="466" t="s">
        <v>23</v>
      </c>
      <c r="C15" s="466"/>
      <c r="D15" s="44" t="s">
        <v>17</v>
      </c>
      <c r="E15" s="50">
        <f t="shared" si="0"/>
        <v>9245109</v>
      </c>
      <c r="F15" s="50"/>
      <c r="G15" s="50">
        <f>H15+I15+J15+K15</f>
        <v>9245109</v>
      </c>
      <c r="H15" s="50">
        <v>0</v>
      </c>
      <c r="I15" s="50">
        <v>0</v>
      </c>
      <c r="J15" s="50">
        <v>9245109</v>
      </c>
      <c r="K15" s="50">
        <v>0</v>
      </c>
    </row>
    <row r="16" spans="1:11" ht="33.75" customHeight="1" x14ac:dyDescent="0.25">
      <c r="A16" s="43" t="s">
        <v>24</v>
      </c>
      <c r="B16" s="466" t="s">
        <v>25</v>
      </c>
      <c r="C16" s="466"/>
      <c r="D16" s="44" t="s">
        <v>17</v>
      </c>
      <c r="E16" s="50">
        <f t="shared" si="0"/>
        <v>8645605</v>
      </c>
      <c r="F16" s="50"/>
      <c r="G16" s="50">
        <f>H16</f>
        <v>8645605</v>
      </c>
      <c r="H16" s="50">
        <v>8645605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96" t="s">
        <v>26</v>
      </c>
      <c r="B17" s="469" t="s">
        <v>27</v>
      </c>
      <c r="C17" s="469"/>
      <c r="D17" s="97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93" t="s">
        <v>28</v>
      </c>
      <c r="B18" s="465" t="s">
        <v>29</v>
      </c>
      <c r="C18" s="465"/>
      <c r="D18" s="94" t="s">
        <v>17</v>
      </c>
      <c r="E18" s="95">
        <f t="shared" si="0"/>
        <v>3413899</v>
      </c>
      <c r="F18" s="95"/>
      <c r="G18" s="95">
        <f>H18</f>
        <v>3413899</v>
      </c>
      <c r="H18" s="95">
        <f>H20</f>
        <v>3413899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43" t="s">
        <v>30</v>
      </c>
      <c r="B19" s="466" t="s">
        <v>31</v>
      </c>
      <c r="C19" s="466"/>
      <c r="D19" s="44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43" t="s">
        <v>32</v>
      </c>
      <c r="B20" s="466" t="s">
        <v>33</v>
      </c>
      <c r="C20" s="466"/>
      <c r="D20" s="44" t="s">
        <v>17</v>
      </c>
      <c r="E20" s="50">
        <f t="shared" ref="E20:E31" si="1">G20</f>
        <v>3413899</v>
      </c>
      <c r="F20" s="50"/>
      <c r="G20" s="50">
        <f>H20+I20+J20+K20</f>
        <v>3413899</v>
      </c>
      <c r="H20" s="50">
        <v>3413899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93" t="s">
        <v>34</v>
      </c>
      <c r="B21" s="465" t="s">
        <v>35</v>
      </c>
      <c r="C21" s="465"/>
      <c r="D21" s="94" t="s">
        <v>17</v>
      </c>
      <c r="E21" s="95">
        <f t="shared" si="1"/>
        <v>3212543</v>
      </c>
      <c r="F21" s="95"/>
      <c r="G21" s="95">
        <f>J21+H21</f>
        <v>3212543</v>
      </c>
      <c r="H21" s="95">
        <f>H24+H25</f>
        <v>1092615</v>
      </c>
      <c r="I21" s="95">
        <v>0</v>
      </c>
      <c r="J21" s="95">
        <f>J22+J23+J24+J25</f>
        <v>2119928</v>
      </c>
      <c r="K21" s="95">
        <v>0</v>
      </c>
    </row>
    <row r="22" spans="1:11" ht="33.75" customHeight="1" x14ac:dyDescent="0.25">
      <c r="A22" s="43" t="s">
        <v>36</v>
      </c>
      <c r="B22" s="466" t="s">
        <v>37</v>
      </c>
      <c r="C22" s="466"/>
      <c r="D22" s="44" t="s">
        <v>17</v>
      </c>
      <c r="E22" s="50">
        <f t="shared" si="1"/>
        <v>504718</v>
      </c>
      <c r="F22" s="50"/>
      <c r="G22" s="50">
        <f>H22+I22+J22+K22</f>
        <v>504718</v>
      </c>
      <c r="H22" s="50">
        <v>0</v>
      </c>
      <c r="I22" s="50">
        <v>0</v>
      </c>
      <c r="J22" s="50">
        <v>504718</v>
      </c>
      <c r="K22" s="50">
        <v>0</v>
      </c>
    </row>
    <row r="23" spans="1:11" ht="33.75" customHeight="1" x14ac:dyDescent="0.25">
      <c r="A23" s="43" t="s">
        <v>38</v>
      </c>
      <c r="B23" s="466" t="s">
        <v>39</v>
      </c>
      <c r="C23" s="466"/>
      <c r="D23" s="44" t="s">
        <v>17</v>
      </c>
      <c r="E23" s="99">
        <f t="shared" si="1"/>
        <v>1071929</v>
      </c>
      <c r="F23" s="99"/>
      <c r="G23" s="99">
        <f>J23</f>
        <v>1071929</v>
      </c>
      <c r="H23" s="99">
        <v>0</v>
      </c>
      <c r="I23" s="99">
        <v>0</v>
      </c>
      <c r="J23" s="99">
        <v>1071929</v>
      </c>
      <c r="K23" s="50">
        <v>0</v>
      </c>
    </row>
    <row r="24" spans="1:11" ht="33.75" customHeight="1" x14ac:dyDescent="0.25">
      <c r="A24" s="43" t="s">
        <v>40</v>
      </c>
      <c r="B24" s="466" t="s">
        <v>41</v>
      </c>
      <c r="C24" s="466"/>
      <c r="D24" s="44" t="s">
        <v>17</v>
      </c>
      <c r="E24" s="99">
        <f t="shared" si="1"/>
        <v>1092615</v>
      </c>
      <c r="F24" s="99"/>
      <c r="G24" s="99">
        <f>H24</f>
        <v>1092615</v>
      </c>
      <c r="H24" s="99">
        <v>1092615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43"/>
      <c r="B25" s="466" t="s">
        <v>42</v>
      </c>
      <c r="C25" s="466"/>
      <c r="D25" s="44"/>
      <c r="E25" s="99">
        <f t="shared" si="1"/>
        <v>543281</v>
      </c>
      <c r="F25" s="99"/>
      <c r="G25" s="99">
        <f>J25</f>
        <v>543281</v>
      </c>
      <c r="H25" s="99"/>
      <c r="I25" s="50"/>
      <c r="J25" s="50">
        <v>543281</v>
      </c>
      <c r="K25" s="50"/>
    </row>
    <row r="26" spans="1:11" ht="33.75" customHeight="1" x14ac:dyDescent="0.25">
      <c r="A26" s="93" t="s">
        <v>43</v>
      </c>
      <c r="B26" s="465" t="s">
        <v>44</v>
      </c>
      <c r="C26" s="465"/>
      <c r="D26" s="94" t="s">
        <v>17</v>
      </c>
      <c r="E26" s="95">
        <f t="shared" si="1"/>
        <v>25658903</v>
      </c>
      <c r="F26" s="95"/>
      <c r="G26" s="95">
        <f>H26+I26+J26+K26</f>
        <v>25658903</v>
      </c>
      <c r="H26" s="95">
        <f>H27</f>
        <v>8234988</v>
      </c>
      <c r="I26" s="95">
        <v>0</v>
      </c>
      <c r="J26" s="95">
        <f>J27+J29+J30+J28+J31</f>
        <v>17423915</v>
      </c>
      <c r="K26" s="95">
        <v>0</v>
      </c>
    </row>
    <row r="27" spans="1:11" ht="33.75" customHeight="1" x14ac:dyDescent="0.25">
      <c r="A27" s="43" t="s">
        <v>45</v>
      </c>
      <c r="B27" s="464" t="s">
        <v>46</v>
      </c>
      <c r="C27" s="464"/>
      <c r="D27" s="44" t="s">
        <v>17</v>
      </c>
      <c r="E27" s="50">
        <f t="shared" si="1"/>
        <v>16163204</v>
      </c>
      <c r="F27" s="50"/>
      <c r="G27" s="50">
        <f>H27+I27+J27+K27</f>
        <v>16163204</v>
      </c>
      <c r="H27" s="50">
        <v>8234988</v>
      </c>
      <c r="I27" s="50">
        <v>0</v>
      </c>
      <c r="J27" s="50">
        <v>7928216</v>
      </c>
      <c r="K27" s="50">
        <v>0</v>
      </c>
    </row>
    <row r="28" spans="1:11" ht="33.75" customHeight="1" x14ac:dyDescent="0.25">
      <c r="A28" s="43" t="s">
        <v>47</v>
      </c>
      <c r="B28" s="426" t="s">
        <v>48</v>
      </c>
      <c r="C28" s="434"/>
      <c r="D28" s="44" t="s">
        <v>17</v>
      </c>
      <c r="E28" s="50">
        <f t="shared" si="1"/>
        <v>178384</v>
      </c>
      <c r="F28" s="50"/>
      <c r="G28" s="50">
        <f>J28</f>
        <v>178384</v>
      </c>
      <c r="H28" s="50"/>
      <c r="I28" s="50"/>
      <c r="J28" s="50">
        <v>178384</v>
      </c>
      <c r="K28" s="50"/>
    </row>
    <row r="29" spans="1:11" ht="33.75" customHeight="1" x14ac:dyDescent="0.25">
      <c r="A29" s="43" t="s">
        <v>49</v>
      </c>
      <c r="B29" s="464" t="s">
        <v>50</v>
      </c>
      <c r="C29" s="464"/>
      <c r="D29" s="44" t="s">
        <v>17</v>
      </c>
      <c r="E29" s="50">
        <f t="shared" si="1"/>
        <v>636223</v>
      </c>
      <c r="F29" s="50"/>
      <c r="G29" s="50">
        <f>H29+I29+J29+K29</f>
        <v>636223</v>
      </c>
      <c r="H29" s="50">
        <v>0</v>
      </c>
      <c r="I29" s="50">
        <v>0</v>
      </c>
      <c r="J29" s="50">
        <v>636223</v>
      </c>
      <c r="K29" s="50">
        <v>0</v>
      </c>
    </row>
    <row r="30" spans="1:11" ht="33.75" customHeight="1" x14ac:dyDescent="0.25">
      <c r="A30" s="43" t="s">
        <v>51</v>
      </c>
      <c r="B30" s="464" t="s">
        <v>52</v>
      </c>
      <c r="C30" s="464"/>
      <c r="D30" s="44" t="s">
        <v>17</v>
      </c>
      <c r="E30" s="50">
        <f t="shared" si="1"/>
        <v>7620772</v>
      </c>
      <c r="F30" s="50"/>
      <c r="G30" s="50">
        <f>H30+I30+J30+K30</f>
        <v>7620772</v>
      </c>
      <c r="H30" s="50"/>
      <c r="I30" s="50"/>
      <c r="J30" s="50">
        <v>7620772</v>
      </c>
      <c r="K30" s="50"/>
    </row>
    <row r="31" spans="1:11" ht="33.75" customHeight="1" x14ac:dyDescent="0.25">
      <c r="A31" s="43" t="s">
        <v>53</v>
      </c>
      <c r="B31" s="464" t="s">
        <v>54</v>
      </c>
      <c r="C31" s="464"/>
      <c r="D31" s="44" t="s">
        <v>17</v>
      </c>
      <c r="E31" s="50">
        <f t="shared" si="1"/>
        <v>1060320</v>
      </c>
      <c r="F31" s="50"/>
      <c r="G31" s="50">
        <f>H31+I31+J31+K31</f>
        <v>1060320</v>
      </c>
      <c r="H31" s="50"/>
      <c r="I31" s="50"/>
      <c r="J31" s="50">
        <v>1060320</v>
      </c>
      <c r="K31" s="50"/>
    </row>
    <row r="32" spans="1:11" ht="33.75" customHeight="1" x14ac:dyDescent="0.25">
      <c r="A32" s="93" t="s">
        <v>55</v>
      </c>
      <c r="B32" s="465" t="s">
        <v>56</v>
      </c>
      <c r="C32" s="465"/>
      <c r="D32" s="94" t="s">
        <v>17</v>
      </c>
      <c r="E32" s="101">
        <f>G32</f>
        <v>88488601.145500004</v>
      </c>
      <c r="F32" s="102"/>
      <c r="G32" s="101">
        <f>J32+K32+H32+I32</f>
        <v>88488601.145500004</v>
      </c>
      <c r="H32" s="101">
        <f>H33+H52+H58</f>
        <v>0</v>
      </c>
      <c r="I32" s="101">
        <f>I33+I52+I58</f>
        <v>0</v>
      </c>
      <c r="J32" s="101">
        <f>J33+J52+J58</f>
        <v>36714349.613499999</v>
      </c>
      <c r="K32" s="101">
        <f>K33+K52+K58</f>
        <v>51774251.531999998</v>
      </c>
    </row>
    <row r="33" spans="1:11" ht="33.75" customHeight="1" x14ac:dyDescent="0.25">
      <c r="A33" s="46" t="s">
        <v>57</v>
      </c>
      <c r="B33" s="464" t="s">
        <v>58</v>
      </c>
      <c r="C33" s="464"/>
      <c r="D33" s="52" t="s">
        <v>17</v>
      </c>
      <c r="E33" s="40">
        <f>G33</f>
        <v>86023502.599000007</v>
      </c>
      <c r="F33" s="40"/>
      <c r="G33" s="40">
        <f>SUM(H33:K33)</f>
        <v>86023502.599000007</v>
      </c>
      <c r="H33" s="40">
        <f>H34+H49</f>
        <v>0</v>
      </c>
      <c r="I33" s="40">
        <f>I34+I49</f>
        <v>0</v>
      </c>
      <c r="J33" s="40">
        <f>J34+J49</f>
        <v>34562968.953000002</v>
      </c>
      <c r="K33" s="40">
        <f>K34+K49</f>
        <v>51460533.645999998</v>
      </c>
    </row>
    <row r="34" spans="1:11" ht="48" customHeight="1" x14ac:dyDescent="0.25">
      <c r="A34" s="46" t="s">
        <v>59</v>
      </c>
      <c r="B34" s="464" t="s">
        <v>60</v>
      </c>
      <c r="C34" s="464"/>
      <c r="D34" s="44" t="s">
        <v>17</v>
      </c>
      <c r="E34" s="40">
        <f>G34</f>
        <v>76470592.575000003</v>
      </c>
      <c r="F34" s="40"/>
      <c r="G34" s="40">
        <f>SUM(H34:K34)</f>
        <v>76470592.575000003</v>
      </c>
      <c r="H34" s="40">
        <f>H36+H37+H38+H39+H40+H41+H42+H43+H44+H45+H46</f>
        <v>0</v>
      </c>
      <c r="I34" s="40">
        <f>I36+I37+I38+I39+I40+I41+I42+I43+I44+I45+I46</f>
        <v>0</v>
      </c>
      <c r="J34" s="40">
        <f>SUM(J35:J48)</f>
        <v>25146142.057000004</v>
      </c>
      <c r="K34" s="38">
        <f>SUM(K35:K48)</f>
        <v>51324450.517999999</v>
      </c>
    </row>
    <row r="35" spans="1:11" ht="31.5" customHeight="1" x14ac:dyDescent="0.25">
      <c r="A35" s="103" t="s">
        <v>64</v>
      </c>
      <c r="B35" s="463" t="s">
        <v>65</v>
      </c>
      <c r="C35" s="463"/>
      <c r="D35" s="104" t="s">
        <v>17</v>
      </c>
      <c r="E35" s="105">
        <f t="shared" ref="E35:E44" si="2">G35</f>
        <v>2364732.611</v>
      </c>
      <c r="F35" s="105"/>
      <c r="G35" s="105">
        <f t="shared" ref="G35:G49" si="3">SUM(H35:K35)</f>
        <v>2364732.611</v>
      </c>
      <c r="H35" s="105"/>
      <c r="I35" s="105"/>
      <c r="J35" s="105">
        <v>1828463.416</v>
      </c>
      <c r="K35" s="106">
        <v>536269.19500000007</v>
      </c>
    </row>
    <row r="36" spans="1:11" ht="31.5" customHeight="1" x14ac:dyDescent="0.25">
      <c r="A36" s="103" t="s">
        <v>66</v>
      </c>
      <c r="B36" s="463" t="s">
        <v>67</v>
      </c>
      <c r="C36" s="463"/>
      <c r="D36" s="107" t="s">
        <v>17</v>
      </c>
      <c r="E36" s="105">
        <f t="shared" si="2"/>
        <v>10736789.572000001</v>
      </c>
      <c r="F36" s="105"/>
      <c r="G36" s="105">
        <f t="shared" si="3"/>
        <v>10736789.572000001</v>
      </c>
      <c r="H36" s="105"/>
      <c r="I36" s="105"/>
      <c r="J36" s="105">
        <v>4367956.4479999999</v>
      </c>
      <c r="K36" s="106">
        <v>6368833.1239999998</v>
      </c>
    </row>
    <row r="37" spans="1:11" ht="31.5" customHeight="1" x14ac:dyDescent="0.25">
      <c r="A37" s="103" t="s">
        <v>68</v>
      </c>
      <c r="B37" s="463" t="s">
        <v>69</v>
      </c>
      <c r="C37" s="463"/>
      <c r="D37" s="107" t="s">
        <v>17</v>
      </c>
      <c r="E37" s="105">
        <f t="shared" si="2"/>
        <v>4519275.2700000005</v>
      </c>
      <c r="F37" s="105"/>
      <c r="G37" s="105">
        <f t="shared" si="3"/>
        <v>4519275.2700000005</v>
      </c>
      <c r="H37" s="105"/>
      <c r="I37" s="105"/>
      <c r="J37" s="105">
        <v>1742819.649</v>
      </c>
      <c r="K37" s="106">
        <v>2776455.6210000003</v>
      </c>
    </row>
    <row r="38" spans="1:11" ht="31.5" customHeight="1" x14ac:dyDescent="0.25">
      <c r="A38" s="103" t="s">
        <v>70</v>
      </c>
      <c r="B38" s="463" t="s">
        <v>71</v>
      </c>
      <c r="C38" s="463"/>
      <c r="D38" s="107" t="s">
        <v>17</v>
      </c>
      <c r="E38" s="105">
        <f t="shared" si="2"/>
        <v>11268708.652999999</v>
      </c>
      <c r="F38" s="105"/>
      <c r="G38" s="105">
        <f t="shared" si="3"/>
        <v>11268708.652999999</v>
      </c>
      <c r="H38" s="105"/>
      <c r="I38" s="105"/>
      <c r="J38" s="105">
        <v>1790484.507</v>
      </c>
      <c r="K38" s="106">
        <v>9478224.1459999997</v>
      </c>
    </row>
    <row r="39" spans="1:11" ht="31.5" customHeight="1" x14ac:dyDescent="0.25">
      <c r="A39" s="103" t="s">
        <v>72</v>
      </c>
      <c r="B39" s="463" t="s">
        <v>73</v>
      </c>
      <c r="C39" s="463"/>
      <c r="D39" s="107" t="s">
        <v>17</v>
      </c>
      <c r="E39" s="105">
        <f t="shared" si="2"/>
        <v>16808204.792999998</v>
      </c>
      <c r="F39" s="105"/>
      <c r="G39" s="105">
        <f t="shared" si="3"/>
        <v>16808204.792999998</v>
      </c>
      <c r="H39" s="105"/>
      <c r="I39" s="105"/>
      <c r="J39" s="105">
        <v>2542784.1219999995</v>
      </c>
      <c r="K39" s="106">
        <v>14265420.671</v>
      </c>
    </row>
    <row r="40" spans="1:11" ht="31.5" customHeight="1" x14ac:dyDescent="0.25">
      <c r="A40" s="103" t="s">
        <v>74</v>
      </c>
      <c r="B40" s="454" t="s">
        <v>75</v>
      </c>
      <c r="C40" s="455"/>
      <c r="D40" s="107" t="s">
        <v>17</v>
      </c>
      <c r="E40" s="105">
        <f t="shared" si="2"/>
        <v>5276839.6670000004</v>
      </c>
      <c r="F40" s="105"/>
      <c r="G40" s="105">
        <f t="shared" si="3"/>
        <v>5276839.6670000004</v>
      </c>
      <c r="H40" s="108"/>
      <c r="I40" s="108"/>
      <c r="J40" s="108">
        <v>2338848.8930000002</v>
      </c>
      <c r="K40" s="109">
        <v>2937990.7740000002</v>
      </c>
    </row>
    <row r="41" spans="1:11" ht="31.5" customHeight="1" x14ac:dyDescent="0.25">
      <c r="A41" s="103" t="s">
        <v>76</v>
      </c>
      <c r="B41" s="454" t="s">
        <v>77</v>
      </c>
      <c r="C41" s="455"/>
      <c r="D41" s="107" t="s">
        <v>17</v>
      </c>
      <c r="E41" s="105">
        <f t="shared" si="2"/>
        <v>678060.62</v>
      </c>
      <c r="F41" s="105"/>
      <c r="G41" s="105">
        <f t="shared" si="3"/>
        <v>678060.62</v>
      </c>
      <c r="H41" s="108"/>
      <c r="I41" s="108"/>
      <c r="J41" s="108">
        <v>329755.5</v>
      </c>
      <c r="K41" s="109">
        <v>348305.12</v>
      </c>
    </row>
    <row r="42" spans="1:11" ht="31.5" customHeight="1" x14ac:dyDescent="0.25">
      <c r="A42" s="103" t="s">
        <v>78</v>
      </c>
      <c r="B42" s="454" t="s">
        <v>79</v>
      </c>
      <c r="C42" s="455"/>
      <c r="D42" s="107" t="s">
        <v>17</v>
      </c>
      <c r="E42" s="105">
        <f t="shared" si="2"/>
        <v>6031366.6710000001</v>
      </c>
      <c r="F42" s="105"/>
      <c r="G42" s="105">
        <f t="shared" si="3"/>
        <v>6031366.6710000001</v>
      </c>
      <c r="H42" s="108"/>
      <c r="I42" s="108"/>
      <c r="J42" s="108">
        <v>2310386.5079999999</v>
      </c>
      <c r="K42" s="109">
        <v>3720980.1630000002</v>
      </c>
    </row>
    <row r="43" spans="1:11" ht="31.5" customHeight="1" x14ac:dyDescent="0.25">
      <c r="A43" s="103" t="s">
        <v>80</v>
      </c>
      <c r="B43" s="454" t="s">
        <v>81</v>
      </c>
      <c r="C43" s="455"/>
      <c r="D43" s="107" t="s">
        <v>17</v>
      </c>
      <c r="E43" s="105">
        <f t="shared" si="2"/>
        <v>2830243.8909999998</v>
      </c>
      <c r="F43" s="105"/>
      <c r="G43" s="105">
        <f t="shared" si="3"/>
        <v>2830243.8909999998</v>
      </c>
      <c r="H43" s="108"/>
      <c r="I43" s="108"/>
      <c r="J43" s="108">
        <v>985354.31299999997</v>
      </c>
      <c r="K43" s="109">
        <v>1844889.578</v>
      </c>
    </row>
    <row r="44" spans="1:11" s="41" customFormat="1" ht="31.5" customHeight="1" x14ac:dyDescent="0.2">
      <c r="A44" s="103" t="s">
        <v>82</v>
      </c>
      <c r="B44" s="454" t="s">
        <v>83</v>
      </c>
      <c r="C44" s="455"/>
      <c r="D44" s="107" t="s">
        <v>17</v>
      </c>
      <c r="E44" s="105">
        <f t="shared" si="2"/>
        <v>11266062.356999999</v>
      </c>
      <c r="F44" s="105"/>
      <c r="G44" s="105">
        <f t="shared" si="3"/>
        <v>11266062.356999999</v>
      </c>
      <c r="H44" s="108"/>
      <c r="I44" s="108"/>
      <c r="J44" s="108">
        <v>4018844.0639999998</v>
      </c>
      <c r="K44" s="109">
        <v>7247218.2929999996</v>
      </c>
    </row>
    <row r="45" spans="1:11" ht="31.5" customHeight="1" x14ac:dyDescent="0.25">
      <c r="A45" s="103" t="s">
        <v>84</v>
      </c>
      <c r="B45" s="454" t="s">
        <v>85</v>
      </c>
      <c r="C45" s="455"/>
      <c r="D45" s="107" t="s">
        <v>17</v>
      </c>
      <c r="E45" s="105">
        <f>G45</f>
        <v>0</v>
      </c>
      <c r="F45" s="105"/>
      <c r="G45" s="105">
        <f t="shared" si="3"/>
        <v>0</v>
      </c>
      <c r="H45" s="108"/>
      <c r="I45" s="108"/>
      <c r="J45" s="105"/>
      <c r="K45" s="106"/>
    </row>
    <row r="46" spans="1:11" ht="31.5" customHeight="1" x14ac:dyDescent="0.25">
      <c r="A46" s="103" t="s">
        <v>86</v>
      </c>
      <c r="B46" s="463" t="s">
        <v>87</v>
      </c>
      <c r="C46" s="463"/>
      <c r="D46" s="107" t="s">
        <v>17</v>
      </c>
      <c r="E46" s="105">
        <f>G46</f>
        <v>0</v>
      </c>
      <c r="F46" s="105"/>
      <c r="G46" s="105">
        <f>SUM(H46:K46)</f>
        <v>0</v>
      </c>
      <c r="H46" s="108"/>
      <c r="I46" s="108"/>
      <c r="J46" s="105"/>
      <c r="K46" s="106">
        <v>0</v>
      </c>
    </row>
    <row r="47" spans="1:11" ht="31.5" customHeight="1" x14ac:dyDescent="0.25">
      <c r="A47" s="103" t="s">
        <v>88</v>
      </c>
      <c r="B47" s="463" t="s">
        <v>89</v>
      </c>
      <c r="C47" s="463"/>
      <c r="D47" s="107" t="s">
        <v>17</v>
      </c>
      <c r="E47" s="105">
        <f>G47</f>
        <v>4666444.3810000001</v>
      </c>
      <c r="F47" s="105"/>
      <c r="G47" s="105">
        <f>SUM(H47:K47)</f>
        <v>4666444.3810000001</v>
      </c>
      <c r="H47" s="108"/>
      <c r="I47" s="108"/>
      <c r="J47" s="108">
        <v>2878464.548</v>
      </c>
      <c r="K47" s="109">
        <v>1787979.8330000001</v>
      </c>
    </row>
    <row r="48" spans="1:11" ht="31.5" customHeight="1" x14ac:dyDescent="0.25">
      <c r="A48" s="103" t="s">
        <v>90</v>
      </c>
      <c r="B48" s="463" t="s">
        <v>91</v>
      </c>
      <c r="C48" s="463"/>
      <c r="D48" s="107" t="s">
        <v>17</v>
      </c>
      <c r="E48" s="105">
        <f>G48</f>
        <v>23864.089</v>
      </c>
      <c r="F48" s="105"/>
      <c r="G48" s="105">
        <f>SUM(H48:K48)</f>
        <v>23864.089</v>
      </c>
      <c r="H48" s="108"/>
      <c r="I48" s="108"/>
      <c r="J48" s="108">
        <v>11980.089</v>
      </c>
      <c r="K48" s="109">
        <v>11884</v>
      </c>
    </row>
    <row r="49" spans="1:11" ht="31.5" customHeight="1" x14ac:dyDescent="0.25">
      <c r="A49" s="110" t="s">
        <v>92</v>
      </c>
      <c r="B49" s="454" t="s">
        <v>93</v>
      </c>
      <c r="C49" s="455"/>
      <c r="D49" s="107" t="s">
        <v>17</v>
      </c>
      <c r="E49" s="105">
        <f>G49</f>
        <v>9552910.0240000002</v>
      </c>
      <c r="F49" s="105"/>
      <c r="G49" s="105">
        <f t="shared" si="3"/>
        <v>9552910.0240000002</v>
      </c>
      <c r="H49" s="105"/>
      <c r="I49" s="105"/>
      <c r="J49" s="105">
        <v>9416826.8959999997</v>
      </c>
      <c r="K49" s="106">
        <v>136083.128</v>
      </c>
    </row>
    <row r="50" spans="1:11" ht="34.5" customHeight="1" x14ac:dyDescent="0.25">
      <c r="A50" s="103" t="s">
        <v>94</v>
      </c>
      <c r="B50" s="461" t="s">
        <v>95</v>
      </c>
      <c r="C50" s="462"/>
      <c r="D50" s="107" t="s">
        <v>17</v>
      </c>
      <c r="E50" s="111"/>
      <c r="F50" s="111"/>
      <c r="G50" s="111"/>
      <c r="H50" s="111"/>
      <c r="I50" s="111"/>
      <c r="J50" s="111"/>
      <c r="K50" s="111">
        <v>0</v>
      </c>
    </row>
    <row r="51" spans="1:11" ht="31.5" customHeight="1" x14ac:dyDescent="0.25">
      <c r="A51" s="110" t="s">
        <v>96</v>
      </c>
      <c r="B51" s="454" t="s">
        <v>97</v>
      </c>
      <c r="C51" s="455"/>
      <c r="D51" s="107" t="s">
        <v>17</v>
      </c>
      <c r="E51" s="111">
        <v>0</v>
      </c>
      <c r="F51" s="111"/>
      <c r="G51" s="111">
        <v>0</v>
      </c>
      <c r="H51" s="111">
        <v>0</v>
      </c>
      <c r="I51" s="111">
        <v>0</v>
      </c>
      <c r="J51" s="111">
        <v>0</v>
      </c>
      <c r="K51" s="111">
        <v>0</v>
      </c>
    </row>
    <row r="52" spans="1:11" ht="28.5" customHeight="1" x14ac:dyDescent="0.25">
      <c r="A52" s="110" t="s">
        <v>98</v>
      </c>
      <c r="B52" s="454" t="s">
        <v>99</v>
      </c>
      <c r="C52" s="455"/>
      <c r="D52" s="107" t="s">
        <v>17</v>
      </c>
      <c r="E52" s="48">
        <f>G52</f>
        <v>2116334.4304999998</v>
      </c>
      <c r="F52" s="48"/>
      <c r="G52" s="49">
        <f>H52+I52+J52+K52</f>
        <v>2116334.4304999998</v>
      </c>
      <c r="H52" s="49">
        <v>0</v>
      </c>
      <c r="I52" s="49">
        <v>0</v>
      </c>
      <c r="J52" s="49">
        <f>J53+J54</f>
        <v>2116334.4304999998</v>
      </c>
      <c r="K52" s="49">
        <f>K53</f>
        <v>0</v>
      </c>
    </row>
    <row r="53" spans="1:11" ht="28.5" customHeight="1" x14ac:dyDescent="0.25">
      <c r="A53" s="103" t="s">
        <v>100</v>
      </c>
      <c r="B53" s="454" t="s">
        <v>101</v>
      </c>
      <c r="C53" s="455"/>
      <c r="D53" s="107" t="s">
        <v>17</v>
      </c>
      <c r="E53" s="48">
        <f>G53</f>
        <v>140294.43049999999</v>
      </c>
      <c r="F53" s="48"/>
      <c r="G53" s="49">
        <f>H53+I53+J53+K53</f>
        <v>140294.43049999999</v>
      </c>
      <c r="H53" s="49">
        <v>0</v>
      </c>
      <c r="I53" s="49">
        <v>0</v>
      </c>
      <c r="J53" s="49">
        <v>140294.43049999999</v>
      </c>
      <c r="K53" s="49"/>
    </row>
    <row r="54" spans="1:11" ht="28.5" customHeight="1" x14ac:dyDescent="0.25">
      <c r="A54" s="103" t="s">
        <v>102</v>
      </c>
      <c r="B54" s="452" t="s">
        <v>103</v>
      </c>
      <c r="C54" s="453"/>
      <c r="D54" s="107" t="s">
        <v>17</v>
      </c>
      <c r="E54" s="50">
        <f>G54</f>
        <v>1976040</v>
      </c>
      <c r="F54" s="50"/>
      <c r="G54" s="51">
        <f>H54+I54+J54+K54</f>
        <v>1976040</v>
      </c>
      <c r="H54" s="51">
        <v>0</v>
      </c>
      <c r="I54" s="51">
        <v>0</v>
      </c>
      <c r="J54" s="51">
        <v>1976040</v>
      </c>
      <c r="K54" s="51">
        <v>0</v>
      </c>
    </row>
    <row r="55" spans="1:11" ht="28.5" customHeight="1" x14ac:dyDescent="0.25">
      <c r="A55" s="103" t="s">
        <v>104</v>
      </c>
      <c r="B55" s="452" t="s">
        <v>105</v>
      </c>
      <c r="C55" s="453"/>
      <c r="D55" s="107" t="s">
        <v>17</v>
      </c>
      <c r="E55" s="111">
        <v>0</v>
      </c>
      <c r="F55" s="111"/>
      <c r="G55" s="111">
        <v>0</v>
      </c>
      <c r="H55" s="111">
        <v>0</v>
      </c>
      <c r="I55" s="111">
        <v>0</v>
      </c>
      <c r="J55" s="111">
        <v>0</v>
      </c>
      <c r="K55" s="111">
        <v>0</v>
      </c>
    </row>
    <row r="56" spans="1:11" ht="28.5" customHeight="1" x14ac:dyDescent="0.25">
      <c r="A56" s="275"/>
      <c r="B56" s="367"/>
      <c r="C56" s="368"/>
      <c r="D56" s="318"/>
      <c r="E56" s="316"/>
      <c r="F56" s="316"/>
      <c r="G56" s="316"/>
      <c r="H56" s="316"/>
      <c r="I56" s="316"/>
      <c r="J56" s="316"/>
      <c r="K56" s="316"/>
    </row>
    <row r="57" spans="1:11" ht="35.25" customHeight="1" x14ac:dyDescent="0.25">
      <c r="A57" s="110" t="s">
        <v>106</v>
      </c>
      <c r="B57" s="454" t="s">
        <v>107</v>
      </c>
      <c r="C57" s="455"/>
      <c r="D57" s="104" t="s">
        <v>17</v>
      </c>
      <c r="E57" s="112">
        <v>0</v>
      </c>
      <c r="F57" s="112"/>
      <c r="G57" s="111">
        <v>0</v>
      </c>
      <c r="H57" s="111">
        <v>0</v>
      </c>
      <c r="I57" s="111">
        <v>0</v>
      </c>
      <c r="J57" s="111">
        <v>0</v>
      </c>
      <c r="K57" s="111">
        <v>0</v>
      </c>
    </row>
    <row r="58" spans="1:11" ht="28.5" customHeight="1" x14ac:dyDescent="0.25">
      <c r="A58" s="110" t="s">
        <v>108</v>
      </c>
      <c r="B58" s="456" t="s">
        <v>109</v>
      </c>
      <c r="C58" s="457"/>
      <c r="D58" s="107" t="s">
        <v>17</v>
      </c>
      <c r="E58" s="105">
        <f>G58</f>
        <v>348764.11599999998</v>
      </c>
      <c r="F58" s="105"/>
      <c r="G58" s="108">
        <f>J58+K58</f>
        <v>348764.11599999998</v>
      </c>
      <c r="H58" s="108">
        <v>0</v>
      </c>
      <c r="I58" s="108">
        <v>0</v>
      </c>
      <c r="J58" s="108">
        <v>35046.229999999996</v>
      </c>
      <c r="K58" s="108">
        <v>313717.886</v>
      </c>
    </row>
    <row r="59" spans="1:11" ht="36" customHeight="1" x14ac:dyDescent="0.25">
      <c r="A59" s="110" t="s">
        <v>110</v>
      </c>
      <c r="B59" s="458" t="s">
        <v>111</v>
      </c>
      <c r="C59" s="459"/>
      <c r="D59" s="107" t="s">
        <v>17</v>
      </c>
      <c r="E59" s="112">
        <v>0</v>
      </c>
      <c r="F59" s="112"/>
      <c r="G59" s="112">
        <v>0</v>
      </c>
      <c r="H59" s="112">
        <v>0</v>
      </c>
      <c r="I59" s="112">
        <v>0</v>
      </c>
      <c r="J59" s="112">
        <v>0</v>
      </c>
      <c r="K59" s="112">
        <v>0</v>
      </c>
    </row>
    <row r="60" spans="1:11" ht="28.5" customHeight="1" x14ac:dyDescent="0.25">
      <c r="A60" s="110" t="s">
        <v>112</v>
      </c>
      <c r="B60" s="460" t="s">
        <v>113</v>
      </c>
      <c r="C60" s="113" t="s">
        <v>114</v>
      </c>
      <c r="D60" s="107" t="s">
        <v>17</v>
      </c>
      <c r="E60" s="114">
        <f>G60</f>
        <v>-6396969</v>
      </c>
      <c r="F60" s="112"/>
      <c r="G60" s="114">
        <f>ROUND(G12-G32,0)</f>
        <v>-6396969</v>
      </c>
      <c r="H60" s="112"/>
      <c r="I60" s="112"/>
      <c r="J60" s="112"/>
      <c r="K60" s="112"/>
    </row>
    <row r="61" spans="1:11" ht="28.5" customHeight="1" x14ac:dyDescent="0.25">
      <c r="A61" s="110" t="s">
        <v>115</v>
      </c>
      <c r="B61" s="405"/>
      <c r="C61" s="113" t="s">
        <v>116</v>
      </c>
      <c r="D61" s="107" t="s">
        <v>117</v>
      </c>
      <c r="E61" s="115">
        <f>G61</f>
        <v>-7.7924739028211789</v>
      </c>
      <c r="F61" s="116"/>
      <c r="G61" s="115">
        <f>G60/G12*100</f>
        <v>-7.7924739028211789</v>
      </c>
      <c r="H61" s="112"/>
      <c r="I61" s="112"/>
      <c r="J61" s="112"/>
      <c r="K61" s="112"/>
    </row>
    <row r="62" spans="1:11" ht="28.5" customHeight="1" x14ac:dyDescent="0.25">
      <c r="A62" s="110" t="s">
        <v>118</v>
      </c>
      <c r="B62" s="460" t="s">
        <v>119</v>
      </c>
      <c r="C62" s="113"/>
      <c r="D62" s="107" t="s">
        <v>17</v>
      </c>
      <c r="E62" s="118">
        <v>0</v>
      </c>
      <c r="F62" s="119"/>
      <c r="G62" s="118">
        <v>0</v>
      </c>
      <c r="H62" s="119"/>
      <c r="I62" s="119"/>
      <c r="J62" s="119"/>
      <c r="K62" s="119"/>
    </row>
    <row r="63" spans="1:11" ht="28.5" customHeight="1" x14ac:dyDescent="0.25">
      <c r="A63" s="110" t="s">
        <v>120</v>
      </c>
      <c r="B63" s="405"/>
      <c r="C63" s="113"/>
      <c r="D63" s="107" t="s">
        <v>117</v>
      </c>
      <c r="E63" s="115">
        <v>0</v>
      </c>
      <c r="F63" s="120"/>
      <c r="G63" s="115">
        <v>0</v>
      </c>
      <c r="H63" s="119"/>
      <c r="I63" s="119"/>
      <c r="J63" s="119"/>
      <c r="K63" s="119"/>
    </row>
    <row r="64" spans="1:11" ht="28.5" customHeight="1" x14ac:dyDescent="0.25">
      <c r="A64" s="110" t="s">
        <v>121</v>
      </c>
      <c r="B64" s="451" t="s">
        <v>137</v>
      </c>
      <c r="C64" s="451"/>
      <c r="D64" s="107" t="s">
        <v>17</v>
      </c>
      <c r="E64" s="114">
        <f>G64-E52</f>
        <v>86023502.599000007</v>
      </c>
      <c r="F64" s="112"/>
      <c r="G64" s="114">
        <f>G32-G58</f>
        <v>88139837.029500008</v>
      </c>
      <c r="H64" s="114"/>
      <c r="I64" s="114"/>
      <c r="J64" s="114"/>
      <c r="K64" s="112"/>
    </row>
    <row r="65" spans="1:11" ht="28.5" customHeight="1" x14ac:dyDescent="0.25">
      <c r="A65" s="110" t="s">
        <v>123</v>
      </c>
      <c r="B65" s="451" t="s">
        <v>124</v>
      </c>
      <c r="C65" s="451"/>
      <c r="D65" s="107" t="s">
        <v>17</v>
      </c>
      <c r="E65" s="114">
        <f>E58</f>
        <v>348764.11599999998</v>
      </c>
      <c r="F65" s="112"/>
      <c r="G65" s="114">
        <f>G58</f>
        <v>348764.11599999998</v>
      </c>
      <c r="H65" s="114"/>
      <c r="I65" s="114"/>
      <c r="J65" s="114"/>
      <c r="K65" s="112"/>
    </row>
    <row r="66" spans="1:11" ht="28.5" customHeight="1" x14ac:dyDescent="0.3">
      <c r="A66" s="62"/>
      <c r="B66" s="63"/>
      <c r="C66" s="64" t="s">
        <v>138</v>
      </c>
      <c r="D66" s="65"/>
      <c r="E66" s="66"/>
      <c r="F66"/>
      <c r="G66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75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134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1296" priority="122" stopIfTrue="1" operator="between">
      <formula>0</formula>
      <formula>0.5</formula>
    </cfRule>
    <cfRule type="cellIs" dxfId="1295" priority="123" stopIfTrue="1" operator="between">
      <formula>0</formula>
      <formula>99999999999999</formula>
    </cfRule>
    <cfRule type="cellIs" dxfId="1294" priority="124" stopIfTrue="1" operator="lessThan">
      <formula>0</formula>
    </cfRule>
  </conditionalFormatting>
  <conditionalFormatting sqref="F61 H60:K61">
    <cfRule type="cellIs" dxfId="1293" priority="119" stopIfTrue="1" operator="between">
      <formula>0</formula>
      <formula>0.5</formula>
    </cfRule>
    <cfRule type="cellIs" dxfId="1292" priority="120" stopIfTrue="1" operator="between">
      <formula>0</formula>
      <formula>99999999999999</formula>
    </cfRule>
    <cfRule type="cellIs" dxfId="1291" priority="121" stopIfTrue="1" operator="lessThan">
      <formula>0</formula>
    </cfRule>
  </conditionalFormatting>
  <conditionalFormatting sqref="F62:F63">
    <cfRule type="cellIs" dxfId="1290" priority="116" stopIfTrue="1" operator="between">
      <formula>0</formula>
      <formula>0.5</formula>
    </cfRule>
    <cfRule type="cellIs" dxfId="1289" priority="117" stopIfTrue="1" operator="between">
      <formula>0</formula>
      <formula>99999999999999</formula>
    </cfRule>
    <cfRule type="cellIs" dxfId="1288" priority="118" stopIfTrue="1" operator="lessThan">
      <formula>0</formula>
    </cfRule>
  </conditionalFormatting>
  <conditionalFormatting sqref="E33:K46 E55:K56 E48:K51">
    <cfRule type="cellIs" dxfId="1287" priority="110" stopIfTrue="1" operator="between">
      <formula>0</formula>
      <formula>0.5</formula>
    </cfRule>
    <cfRule type="cellIs" dxfId="1286" priority="111" stopIfTrue="1" operator="between">
      <formula>0</formula>
      <formula>99999999999999</formula>
    </cfRule>
    <cfRule type="cellIs" dxfId="1285" priority="112" stopIfTrue="1" operator="lessThan">
      <formula>0</formula>
    </cfRule>
  </conditionalFormatting>
  <conditionalFormatting sqref="E33:K46 E55:K56 E48:K51">
    <cfRule type="cellIs" dxfId="1284" priority="107" stopIfTrue="1" operator="between">
      <formula>0</formula>
      <formula>0.5</formula>
    </cfRule>
    <cfRule type="cellIs" dxfId="1283" priority="108" stopIfTrue="1" operator="between">
      <formula>0</formula>
      <formula>99999999999999</formula>
    </cfRule>
    <cfRule type="cellIs" dxfId="1282" priority="109" stopIfTrue="1" operator="lessThan">
      <formula>0</formula>
    </cfRule>
  </conditionalFormatting>
  <conditionalFormatting sqref="E33:K46 E55:K56 E48:K51">
    <cfRule type="cellIs" dxfId="1281" priority="104" stopIfTrue="1" operator="between">
      <formula>0</formula>
      <formula>0.5</formula>
    </cfRule>
    <cfRule type="cellIs" dxfId="1280" priority="105" stopIfTrue="1" operator="between">
      <formula>0</formula>
      <formula>99999999999999</formula>
    </cfRule>
    <cfRule type="cellIs" dxfId="1279" priority="106" stopIfTrue="1" operator="lessThan">
      <formula>0</formula>
    </cfRule>
  </conditionalFormatting>
  <conditionalFormatting sqref="J43 J45:J46 J48">
    <cfRule type="cellIs" dxfId="1278" priority="101" stopIfTrue="1" operator="between">
      <formula>0</formula>
      <formula>0.5</formula>
    </cfRule>
    <cfRule type="cellIs" dxfId="1277" priority="102" stopIfTrue="1" operator="between">
      <formula>0</formula>
      <formula>99999999999999</formula>
    </cfRule>
    <cfRule type="cellIs" dxfId="1276" priority="103" stopIfTrue="1" operator="lessThan">
      <formula>0</formula>
    </cfRule>
  </conditionalFormatting>
  <conditionalFormatting sqref="J43 J45:J46 J48">
    <cfRule type="cellIs" dxfId="1275" priority="98" stopIfTrue="1" operator="between">
      <formula>0</formula>
      <formula>0.5</formula>
    </cfRule>
    <cfRule type="cellIs" dxfId="1274" priority="99" stopIfTrue="1" operator="between">
      <formula>0</formula>
      <formula>99999999999999</formula>
    </cfRule>
    <cfRule type="cellIs" dxfId="1273" priority="100" stopIfTrue="1" operator="lessThan">
      <formula>0</formula>
    </cfRule>
  </conditionalFormatting>
  <conditionalFormatting sqref="J43 J45:J46 J48">
    <cfRule type="cellIs" dxfId="1272" priority="95" stopIfTrue="1" operator="between">
      <formula>0</formula>
      <formula>0.5</formula>
    </cfRule>
    <cfRule type="cellIs" dxfId="1271" priority="96" stopIfTrue="1" operator="between">
      <formula>0</formula>
      <formula>99999999999999</formula>
    </cfRule>
    <cfRule type="cellIs" dxfId="1270" priority="97" stopIfTrue="1" operator="lessThan">
      <formula>0</formula>
    </cfRule>
  </conditionalFormatting>
  <conditionalFormatting sqref="J49">
    <cfRule type="cellIs" dxfId="1269" priority="92" stopIfTrue="1" operator="between">
      <formula>0</formula>
      <formula>0.5</formula>
    </cfRule>
    <cfRule type="cellIs" dxfId="1268" priority="93" stopIfTrue="1" operator="between">
      <formula>0</formula>
      <formula>99999999999999</formula>
    </cfRule>
    <cfRule type="cellIs" dxfId="1267" priority="94" stopIfTrue="1" operator="lessThan">
      <formula>0</formula>
    </cfRule>
  </conditionalFormatting>
  <conditionalFormatting sqref="K44">
    <cfRule type="cellIs" dxfId="1266" priority="89" stopIfTrue="1" operator="between">
      <formula>0</formula>
      <formula>0.5</formula>
    </cfRule>
    <cfRule type="cellIs" dxfId="1265" priority="90" stopIfTrue="1" operator="between">
      <formula>0</formula>
      <formula>99999999999999</formula>
    </cfRule>
    <cfRule type="cellIs" dxfId="1264" priority="91" stopIfTrue="1" operator="lessThan">
      <formula>0</formula>
    </cfRule>
  </conditionalFormatting>
  <conditionalFormatting sqref="J44">
    <cfRule type="cellIs" dxfId="1263" priority="86" stopIfTrue="1" operator="between">
      <formula>0</formula>
      <formula>0.5</formula>
    </cfRule>
    <cfRule type="cellIs" dxfId="1262" priority="87" stopIfTrue="1" operator="between">
      <formula>0</formula>
      <formula>99999999999999</formula>
    </cfRule>
    <cfRule type="cellIs" dxfId="1261" priority="88" stopIfTrue="1" operator="lessThan">
      <formula>0</formula>
    </cfRule>
  </conditionalFormatting>
  <conditionalFormatting sqref="J44">
    <cfRule type="cellIs" dxfId="1260" priority="83" stopIfTrue="1" operator="between">
      <formula>0</formula>
      <formula>0.5</formula>
    </cfRule>
    <cfRule type="cellIs" dxfId="1259" priority="84" stopIfTrue="1" operator="between">
      <formula>0</formula>
      <formula>99999999999999</formula>
    </cfRule>
    <cfRule type="cellIs" dxfId="1258" priority="85" stopIfTrue="1" operator="lessThan">
      <formula>0</formula>
    </cfRule>
  </conditionalFormatting>
  <conditionalFormatting sqref="J44">
    <cfRule type="cellIs" dxfId="1257" priority="80" stopIfTrue="1" operator="between">
      <formula>0</formula>
      <formula>0.5</formula>
    </cfRule>
    <cfRule type="cellIs" dxfId="1256" priority="81" stopIfTrue="1" operator="between">
      <formula>0</formula>
      <formula>99999999999999</formula>
    </cfRule>
    <cfRule type="cellIs" dxfId="1255" priority="82" stopIfTrue="1" operator="lessThan">
      <formula>0</formula>
    </cfRule>
  </conditionalFormatting>
  <conditionalFormatting sqref="J39:K39">
    <cfRule type="cellIs" dxfId="1254" priority="77" stopIfTrue="1" operator="between">
      <formula>0</formula>
      <formula>0.5</formula>
    </cfRule>
    <cfRule type="cellIs" dxfId="1253" priority="78" stopIfTrue="1" operator="between">
      <formula>0</formula>
      <formula>99999999999999</formula>
    </cfRule>
    <cfRule type="cellIs" dxfId="1252" priority="79" stopIfTrue="1" operator="lessThan">
      <formula>0</formula>
    </cfRule>
  </conditionalFormatting>
  <conditionalFormatting sqref="J39:K39">
    <cfRule type="cellIs" dxfId="1251" priority="74" stopIfTrue="1" operator="between">
      <formula>0</formula>
      <formula>0.5</formula>
    </cfRule>
    <cfRule type="cellIs" dxfId="1250" priority="75" stopIfTrue="1" operator="between">
      <formula>0</formula>
      <formula>99999999999999</formula>
    </cfRule>
    <cfRule type="cellIs" dxfId="1249" priority="76" stopIfTrue="1" operator="lessThan">
      <formula>0</formula>
    </cfRule>
  </conditionalFormatting>
  <conditionalFormatting sqref="J39:K39">
    <cfRule type="cellIs" dxfId="1248" priority="71" stopIfTrue="1" operator="between">
      <formula>0</formula>
      <formula>0.5</formula>
    </cfRule>
    <cfRule type="cellIs" dxfId="1247" priority="72" stopIfTrue="1" operator="between">
      <formula>0</formula>
      <formula>99999999999999</formula>
    </cfRule>
    <cfRule type="cellIs" dxfId="1246" priority="73" stopIfTrue="1" operator="lessThan">
      <formula>0</formula>
    </cfRule>
  </conditionalFormatting>
  <conditionalFormatting sqref="G39">
    <cfRule type="cellIs" dxfId="1245" priority="68" stopIfTrue="1" operator="between">
      <formula>0</formula>
      <formula>0.5</formula>
    </cfRule>
    <cfRule type="cellIs" dxfId="1244" priority="69" stopIfTrue="1" operator="between">
      <formula>0</formula>
      <formula>99999999999999</formula>
    </cfRule>
    <cfRule type="cellIs" dxfId="1243" priority="70" stopIfTrue="1" operator="lessThan">
      <formula>0</formula>
    </cfRule>
  </conditionalFormatting>
  <conditionalFormatting sqref="E33:K34">
    <cfRule type="cellIs" dxfId="1242" priority="65" stopIfTrue="1" operator="between">
      <formula>0</formula>
      <formula>0.5</formula>
    </cfRule>
    <cfRule type="cellIs" dxfId="1241" priority="66" stopIfTrue="1" operator="between">
      <formula>0</formula>
      <formula>99999999999999</formula>
    </cfRule>
    <cfRule type="cellIs" dxfId="1240" priority="67" stopIfTrue="1" operator="lessThan">
      <formula>0</formula>
    </cfRule>
  </conditionalFormatting>
  <conditionalFormatting sqref="F12:K12 E13:K14 E26:K31 E17:K20 E15:I15 K15 E16:G16 I16:K16">
    <cfRule type="cellIs" dxfId="1239" priority="62" stopIfTrue="1" operator="between">
      <formula>0</formula>
      <formula>0.5</formula>
    </cfRule>
    <cfRule type="cellIs" dxfId="1238" priority="63" stopIfTrue="1" operator="between">
      <formula>0</formula>
      <formula>99999999999999</formula>
    </cfRule>
    <cfRule type="cellIs" dxfId="1237" priority="64" stopIfTrue="1" operator="lessThan">
      <formula>0</formula>
    </cfRule>
  </conditionalFormatting>
  <conditionalFormatting sqref="E21:K22 K23 I24:K24">
    <cfRule type="cellIs" dxfId="1236" priority="59" stopIfTrue="1" operator="between">
      <formula>0</formula>
      <formula>0.5</formula>
    </cfRule>
    <cfRule type="cellIs" dxfId="1235" priority="60" stopIfTrue="1" operator="between">
      <formula>0</formula>
      <formula>99999999999999</formula>
    </cfRule>
    <cfRule type="cellIs" dxfId="1234" priority="61" stopIfTrue="1" operator="lessThan">
      <formula>0</formula>
    </cfRule>
  </conditionalFormatting>
  <conditionalFormatting sqref="E23:J23">
    <cfRule type="cellIs" dxfId="1233" priority="56" stopIfTrue="1" operator="between">
      <formula>0</formula>
      <formula>0.5</formula>
    </cfRule>
    <cfRule type="cellIs" dxfId="1232" priority="57" stopIfTrue="1" operator="between">
      <formula>0</formula>
      <formula>99999999999999</formula>
    </cfRule>
    <cfRule type="cellIs" dxfId="1231" priority="58" stopIfTrue="1" operator="lessThan">
      <formula>0</formula>
    </cfRule>
  </conditionalFormatting>
  <conditionalFormatting sqref="H24">
    <cfRule type="cellIs" dxfId="1230" priority="53" stopIfTrue="1" operator="between">
      <formula>0</formula>
      <formula>0.5</formula>
    </cfRule>
    <cfRule type="cellIs" dxfId="1229" priority="54" stopIfTrue="1" operator="between">
      <formula>0</formula>
      <formula>99999999999999</formula>
    </cfRule>
    <cfRule type="cellIs" dxfId="1228" priority="55" stopIfTrue="1" operator="lessThan">
      <formula>0</formula>
    </cfRule>
  </conditionalFormatting>
  <conditionalFormatting sqref="E24:G24">
    <cfRule type="cellIs" dxfId="1227" priority="50" stopIfTrue="1" operator="between">
      <formula>0</formula>
      <formula>0.5</formula>
    </cfRule>
    <cfRule type="cellIs" dxfId="1226" priority="51" stopIfTrue="1" operator="between">
      <formula>0</formula>
      <formula>99999999999999</formula>
    </cfRule>
    <cfRule type="cellIs" dxfId="1225" priority="52" stopIfTrue="1" operator="lessThan">
      <formula>0</formula>
    </cfRule>
  </conditionalFormatting>
  <conditionalFormatting sqref="I25:K25">
    <cfRule type="cellIs" dxfId="1224" priority="47" stopIfTrue="1" operator="between">
      <formula>0</formula>
      <formula>0.5</formula>
    </cfRule>
    <cfRule type="cellIs" dxfId="1223" priority="48" stopIfTrue="1" operator="between">
      <formula>0</formula>
      <formula>99999999999999</formula>
    </cfRule>
    <cfRule type="cellIs" dxfId="1222" priority="49" stopIfTrue="1" operator="lessThan">
      <formula>0</formula>
    </cfRule>
  </conditionalFormatting>
  <conditionalFormatting sqref="H25">
    <cfRule type="cellIs" dxfId="1221" priority="44" stopIfTrue="1" operator="between">
      <formula>0</formula>
      <formula>0.5</formula>
    </cfRule>
    <cfRule type="cellIs" dxfId="1220" priority="45" stopIfTrue="1" operator="between">
      <formula>0</formula>
      <formula>99999999999999</formula>
    </cfRule>
    <cfRule type="cellIs" dxfId="1219" priority="46" stopIfTrue="1" operator="lessThan">
      <formula>0</formula>
    </cfRule>
  </conditionalFormatting>
  <conditionalFormatting sqref="E25:G25">
    <cfRule type="cellIs" dxfId="1218" priority="41" stopIfTrue="1" operator="between">
      <formula>0</formula>
      <formula>0.5</formula>
    </cfRule>
    <cfRule type="cellIs" dxfId="1217" priority="42" stopIfTrue="1" operator="between">
      <formula>0</formula>
      <formula>99999999999999</formula>
    </cfRule>
    <cfRule type="cellIs" dxfId="1216" priority="43" stopIfTrue="1" operator="lessThan">
      <formula>0</formula>
    </cfRule>
  </conditionalFormatting>
  <conditionalFormatting sqref="J15">
    <cfRule type="cellIs" dxfId="1215" priority="38" stopIfTrue="1" operator="between">
      <formula>0</formula>
      <formula>0.5</formula>
    </cfRule>
    <cfRule type="cellIs" dxfId="1214" priority="39" stopIfTrue="1" operator="between">
      <formula>0</formula>
      <formula>99999999999999</formula>
    </cfRule>
    <cfRule type="cellIs" dxfId="1213" priority="40" stopIfTrue="1" operator="lessThan">
      <formula>0</formula>
    </cfRule>
  </conditionalFormatting>
  <conditionalFormatting sqref="H16">
    <cfRule type="cellIs" dxfId="1212" priority="35" stopIfTrue="1" operator="between">
      <formula>0</formula>
      <formula>0.5</formula>
    </cfRule>
    <cfRule type="cellIs" dxfId="1211" priority="36" stopIfTrue="1" operator="between">
      <formula>0</formula>
      <formula>99999999999999</formula>
    </cfRule>
    <cfRule type="cellIs" dxfId="1210" priority="37" stopIfTrue="1" operator="lessThan">
      <formula>0</formula>
    </cfRule>
  </conditionalFormatting>
  <conditionalFormatting sqref="H16">
    <cfRule type="expression" dxfId="1209" priority="34">
      <formula>"округл($H$15;0)-$H$15&lt;&gt;0"</formula>
    </cfRule>
  </conditionalFormatting>
  <conditionalFormatting sqref="F12:K12">
    <cfRule type="expression" dxfId="1208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207" priority="28" stopIfTrue="1" operator="between">
      <formula>0</formula>
      <formula>0.5</formula>
    </cfRule>
    <cfRule type="cellIs" dxfId="1206" priority="29" stopIfTrue="1" operator="between">
      <formula>0</formula>
      <formula>99999999999999</formula>
    </cfRule>
    <cfRule type="cellIs" dxfId="1205" priority="30" stopIfTrue="1" operator="lessThan">
      <formula>0</formula>
    </cfRule>
  </conditionalFormatting>
  <conditionalFormatting sqref="E52:K52">
    <cfRule type="cellIs" dxfId="1204" priority="25" stopIfTrue="1" operator="between">
      <formula>0</formula>
      <formula>0.5</formula>
    </cfRule>
    <cfRule type="cellIs" dxfId="1203" priority="26" stopIfTrue="1" operator="between">
      <formula>0</formula>
      <formula>99999999999999</formula>
    </cfRule>
    <cfRule type="cellIs" dxfId="1202" priority="27" stopIfTrue="1" operator="lessThan">
      <formula>0</formula>
    </cfRule>
  </conditionalFormatting>
  <conditionalFormatting sqref="E65:K65">
    <cfRule type="cellIs" dxfId="1201" priority="22" stopIfTrue="1" operator="between">
      <formula>0</formula>
      <formula>0.5</formula>
    </cfRule>
    <cfRule type="cellIs" dxfId="1200" priority="23" stopIfTrue="1" operator="between">
      <formula>0</formula>
      <formula>99999999999999</formula>
    </cfRule>
    <cfRule type="cellIs" dxfId="1199" priority="24" stopIfTrue="1" operator="lessThan">
      <formula>0</formula>
    </cfRule>
  </conditionalFormatting>
  <conditionalFormatting sqref="E47:K47">
    <cfRule type="cellIs" dxfId="1198" priority="16" stopIfTrue="1" operator="between">
      <formula>0</formula>
      <formula>0.5</formula>
    </cfRule>
    <cfRule type="cellIs" dxfId="1197" priority="17" stopIfTrue="1" operator="between">
      <formula>0</formula>
      <formula>99999999999999</formula>
    </cfRule>
    <cfRule type="cellIs" dxfId="1196" priority="18" stopIfTrue="1" operator="lessThan">
      <formula>0</formula>
    </cfRule>
  </conditionalFormatting>
  <conditionalFormatting sqref="E47:K47">
    <cfRule type="cellIs" dxfId="1195" priority="13" stopIfTrue="1" operator="between">
      <formula>0</formula>
      <formula>0.5</formula>
    </cfRule>
    <cfRule type="cellIs" dxfId="1194" priority="14" stopIfTrue="1" operator="between">
      <formula>0</formula>
      <formula>99999999999999</formula>
    </cfRule>
    <cfRule type="cellIs" dxfId="1193" priority="15" stopIfTrue="1" operator="lessThan">
      <formula>0</formula>
    </cfRule>
  </conditionalFormatting>
  <conditionalFormatting sqref="E47:K47">
    <cfRule type="cellIs" dxfId="1192" priority="10" stopIfTrue="1" operator="between">
      <formula>0</formula>
      <formula>0.5</formula>
    </cfRule>
    <cfRule type="cellIs" dxfId="1191" priority="11" stopIfTrue="1" operator="between">
      <formula>0</formula>
      <formula>99999999999999</formula>
    </cfRule>
    <cfRule type="cellIs" dxfId="1190" priority="12" stopIfTrue="1" operator="lessThan">
      <formula>0</formula>
    </cfRule>
  </conditionalFormatting>
  <conditionalFormatting sqref="J47">
    <cfRule type="cellIs" dxfId="1189" priority="7" stopIfTrue="1" operator="between">
      <formula>0</formula>
      <formula>0.5</formula>
    </cfRule>
    <cfRule type="cellIs" dxfId="1188" priority="8" stopIfTrue="1" operator="between">
      <formula>0</formula>
      <formula>99999999999999</formula>
    </cfRule>
    <cfRule type="cellIs" dxfId="1187" priority="9" stopIfTrue="1" operator="lessThan">
      <formula>0</formula>
    </cfRule>
  </conditionalFormatting>
  <conditionalFormatting sqref="J47">
    <cfRule type="cellIs" dxfId="1186" priority="4" stopIfTrue="1" operator="between">
      <formula>0</formula>
      <formula>0.5</formula>
    </cfRule>
    <cfRule type="cellIs" dxfId="1185" priority="5" stopIfTrue="1" operator="between">
      <formula>0</formula>
      <formula>99999999999999</formula>
    </cfRule>
    <cfRule type="cellIs" dxfId="1184" priority="6" stopIfTrue="1" operator="lessThan">
      <formula>0</formula>
    </cfRule>
  </conditionalFormatting>
  <conditionalFormatting sqref="J47">
    <cfRule type="cellIs" dxfId="1183" priority="1" stopIfTrue="1" operator="between">
      <formula>0</formula>
      <formula>0.5</formula>
    </cfRule>
    <cfRule type="cellIs" dxfId="1182" priority="2" stopIfTrue="1" operator="between">
      <formula>0</formula>
      <formula>99999999999999</formula>
    </cfRule>
    <cfRule type="cellIs" dxfId="1181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9057-849F-49D3-980B-648F036E3BEA}">
  <dimension ref="A2:K127"/>
  <sheetViews>
    <sheetView topLeftCell="L55" workbookViewId="0">
      <selection activeCell="L55" sqref="L1:Z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'[4]мой Баланс для проверки'!A7:K7</f>
        <v>за февраль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70" t="s">
        <v>5</v>
      </c>
      <c r="B9" s="470" t="s">
        <v>6</v>
      </c>
      <c r="C9" s="470"/>
      <c r="D9" s="456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70"/>
      <c r="B10" s="470"/>
      <c r="C10" s="470"/>
      <c r="D10" s="456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124">
        <v>1</v>
      </c>
      <c r="B11" s="470">
        <v>2</v>
      </c>
      <c r="C11" s="470"/>
      <c r="D11" s="125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110">
        <v>1</v>
      </c>
      <c r="B12" s="463" t="s">
        <v>16</v>
      </c>
      <c r="C12" s="463"/>
      <c r="D12" s="107" t="s">
        <v>17</v>
      </c>
      <c r="E12" s="91">
        <f>G12</f>
        <v>91165016</v>
      </c>
      <c r="F12" s="91"/>
      <c r="G12" s="91">
        <f>ROUND(G13+G18+G21+G26,0)</f>
        <v>91165016</v>
      </c>
      <c r="H12" s="91">
        <f>H18+H21+H26+H13</f>
        <v>21584571</v>
      </c>
      <c r="I12" s="91"/>
      <c r="J12" s="91">
        <f>J13+J21+J26</f>
        <v>69580445</v>
      </c>
      <c r="K12" s="91"/>
    </row>
    <row r="13" spans="1:11" ht="33.75" customHeight="1" x14ac:dyDescent="0.25">
      <c r="A13" s="126" t="s">
        <v>18</v>
      </c>
      <c r="B13" s="475" t="s">
        <v>19</v>
      </c>
      <c r="C13" s="476"/>
      <c r="D13" s="127" t="s">
        <v>17</v>
      </c>
      <c r="E13" s="95">
        <f t="shared" ref="E13:E18" si="0">G13</f>
        <v>50323531</v>
      </c>
      <c r="F13" s="95"/>
      <c r="G13" s="95">
        <f>ROUND(G14+G15+G16+G17,0)</f>
        <v>50323531</v>
      </c>
      <c r="H13" s="95">
        <f>H16</f>
        <v>8568383</v>
      </c>
      <c r="I13" s="95">
        <v>0</v>
      </c>
      <c r="J13" s="95">
        <f>ROUND(J14+J15+J16+J17,0)</f>
        <v>41755148</v>
      </c>
      <c r="K13" s="95"/>
    </row>
    <row r="14" spans="1:11" ht="33.75" customHeight="1" x14ac:dyDescent="0.25">
      <c r="A14" s="103" t="s">
        <v>20</v>
      </c>
      <c r="B14" s="474" t="s">
        <v>21</v>
      </c>
      <c r="C14" s="474"/>
      <c r="D14" s="107" t="s">
        <v>17</v>
      </c>
      <c r="E14" s="50">
        <f t="shared" si="0"/>
        <v>28368846</v>
      </c>
      <c r="F14" s="50"/>
      <c r="G14" s="50">
        <f>H14+I14+J14+K14</f>
        <v>28368846</v>
      </c>
      <c r="H14" s="50">
        <v>0</v>
      </c>
      <c r="I14" s="50">
        <v>0</v>
      </c>
      <c r="J14" s="50">
        <v>28368846</v>
      </c>
      <c r="K14" s="50"/>
    </row>
    <row r="15" spans="1:11" ht="33.75" customHeight="1" x14ac:dyDescent="0.25">
      <c r="A15" s="103" t="s">
        <v>22</v>
      </c>
      <c r="B15" s="474" t="s">
        <v>23</v>
      </c>
      <c r="C15" s="474"/>
      <c r="D15" s="107" t="s">
        <v>17</v>
      </c>
      <c r="E15" s="50">
        <f t="shared" si="0"/>
        <v>13386302</v>
      </c>
      <c r="F15" s="50"/>
      <c r="G15" s="50">
        <f>H15+I15+J15+K15</f>
        <v>13386302</v>
      </c>
      <c r="H15" s="50">
        <v>0</v>
      </c>
      <c r="I15" s="50">
        <v>0</v>
      </c>
      <c r="J15" s="50">
        <v>13386302</v>
      </c>
      <c r="K15" s="50">
        <v>0</v>
      </c>
    </row>
    <row r="16" spans="1:11" ht="33.75" customHeight="1" x14ac:dyDescent="0.25">
      <c r="A16" s="103" t="s">
        <v>24</v>
      </c>
      <c r="B16" s="474" t="s">
        <v>25</v>
      </c>
      <c r="C16" s="474"/>
      <c r="D16" s="107" t="s">
        <v>17</v>
      </c>
      <c r="E16" s="50">
        <f t="shared" si="0"/>
        <v>8568383</v>
      </c>
      <c r="F16" s="50"/>
      <c r="G16" s="50">
        <f>H16</f>
        <v>8568383</v>
      </c>
      <c r="H16" s="50">
        <v>8568383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128" t="s">
        <v>26</v>
      </c>
      <c r="B17" s="477" t="s">
        <v>27</v>
      </c>
      <c r="C17" s="477"/>
      <c r="D17" s="129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126" t="s">
        <v>28</v>
      </c>
      <c r="B18" s="473" t="s">
        <v>29</v>
      </c>
      <c r="C18" s="473"/>
      <c r="D18" s="127" t="s">
        <v>17</v>
      </c>
      <c r="E18" s="95">
        <f t="shared" si="0"/>
        <v>3596083</v>
      </c>
      <c r="F18" s="95"/>
      <c r="G18" s="95">
        <f>H18</f>
        <v>3596083</v>
      </c>
      <c r="H18" s="95">
        <f>H20</f>
        <v>3596083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103" t="s">
        <v>30</v>
      </c>
      <c r="B19" s="474" t="s">
        <v>31</v>
      </c>
      <c r="C19" s="474"/>
      <c r="D19" s="107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103" t="s">
        <v>32</v>
      </c>
      <c r="B20" s="474" t="s">
        <v>33</v>
      </c>
      <c r="C20" s="474"/>
      <c r="D20" s="107" t="s">
        <v>17</v>
      </c>
      <c r="E20" s="50">
        <f t="shared" ref="E20:E31" si="1">G20</f>
        <v>3596083</v>
      </c>
      <c r="F20" s="50"/>
      <c r="G20" s="50">
        <f>H20+I20+J20+K20</f>
        <v>3596083</v>
      </c>
      <c r="H20" s="50">
        <v>3596083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126" t="s">
        <v>34</v>
      </c>
      <c r="B21" s="473" t="s">
        <v>35</v>
      </c>
      <c r="C21" s="473"/>
      <c r="D21" s="127" t="s">
        <v>17</v>
      </c>
      <c r="E21" s="95">
        <f t="shared" si="1"/>
        <v>3130847</v>
      </c>
      <c r="F21" s="95"/>
      <c r="G21" s="95">
        <f>J21+H21</f>
        <v>3130847</v>
      </c>
      <c r="H21" s="95">
        <f>H24+H25</f>
        <v>1107042</v>
      </c>
      <c r="I21" s="95">
        <v>0</v>
      </c>
      <c r="J21" s="95">
        <f>J22+J23+J24+J25</f>
        <v>2023805</v>
      </c>
      <c r="K21" s="95">
        <v>0</v>
      </c>
    </row>
    <row r="22" spans="1:11" ht="33.75" customHeight="1" x14ac:dyDescent="0.25">
      <c r="A22" s="103" t="s">
        <v>36</v>
      </c>
      <c r="B22" s="474" t="s">
        <v>37</v>
      </c>
      <c r="C22" s="474"/>
      <c r="D22" s="107" t="s">
        <v>17</v>
      </c>
      <c r="E22" s="50">
        <f t="shared" si="1"/>
        <v>498523</v>
      </c>
      <c r="F22" s="50"/>
      <c r="G22" s="50">
        <f>H22+I22+J22+K22</f>
        <v>498523</v>
      </c>
      <c r="H22" s="50">
        <v>0</v>
      </c>
      <c r="I22" s="50">
        <v>0</v>
      </c>
      <c r="J22" s="50">
        <v>498523</v>
      </c>
      <c r="K22" s="50">
        <v>0</v>
      </c>
    </row>
    <row r="23" spans="1:11" ht="33.75" customHeight="1" x14ac:dyDescent="0.25">
      <c r="A23" s="103" t="s">
        <v>38</v>
      </c>
      <c r="B23" s="474" t="s">
        <v>39</v>
      </c>
      <c r="C23" s="474"/>
      <c r="D23" s="107" t="s">
        <v>17</v>
      </c>
      <c r="E23" s="99">
        <f t="shared" si="1"/>
        <v>1054625</v>
      </c>
      <c r="F23" s="99"/>
      <c r="G23" s="99">
        <f>J23</f>
        <v>1054625</v>
      </c>
      <c r="H23" s="99">
        <v>0</v>
      </c>
      <c r="I23" s="99">
        <v>0</v>
      </c>
      <c r="J23" s="99">
        <v>1054625</v>
      </c>
      <c r="K23" s="50">
        <v>0</v>
      </c>
    </row>
    <row r="24" spans="1:11" ht="33.75" customHeight="1" x14ac:dyDescent="0.25">
      <c r="A24" s="103" t="s">
        <v>40</v>
      </c>
      <c r="B24" s="474" t="s">
        <v>41</v>
      </c>
      <c r="C24" s="474"/>
      <c r="D24" s="107" t="s">
        <v>17</v>
      </c>
      <c r="E24" s="99">
        <f t="shared" si="1"/>
        <v>1107042</v>
      </c>
      <c r="F24" s="99"/>
      <c r="G24" s="99">
        <f>H24</f>
        <v>1107042</v>
      </c>
      <c r="H24" s="99">
        <v>1107042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103"/>
      <c r="B25" s="474" t="s">
        <v>42</v>
      </c>
      <c r="C25" s="474"/>
      <c r="D25" s="107"/>
      <c r="E25" s="99">
        <f t="shared" si="1"/>
        <v>470657</v>
      </c>
      <c r="F25" s="99"/>
      <c r="G25" s="99">
        <f>J25</f>
        <v>470657</v>
      </c>
      <c r="H25" s="99"/>
      <c r="I25" s="50"/>
      <c r="J25" s="50">
        <v>470657</v>
      </c>
      <c r="K25" s="50"/>
    </row>
    <row r="26" spans="1:11" ht="33.75" customHeight="1" x14ac:dyDescent="0.25">
      <c r="A26" s="126" t="s">
        <v>43</v>
      </c>
      <c r="B26" s="473" t="s">
        <v>44</v>
      </c>
      <c r="C26" s="473"/>
      <c r="D26" s="127" t="s">
        <v>17</v>
      </c>
      <c r="E26" s="95">
        <f t="shared" si="1"/>
        <v>34114555</v>
      </c>
      <c r="F26" s="95"/>
      <c r="G26" s="95">
        <f>H26+I26+J26+K26</f>
        <v>34114555</v>
      </c>
      <c r="H26" s="95">
        <f>H27</f>
        <v>8313063</v>
      </c>
      <c r="I26" s="95">
        <v>0</v>
      </c>
      <c r="J26" s="95">
        <f>J27+J29+J30+J28+J31</f>
        <v>25801492</v>
      </c>
      <c r="K26" s="95">
        <v>0</v>
      </c>
    </row>
    <row r="27" spans="1:11" ht="33.75" customHeight="1" x14ac:dyDescent="0.25">
      <c r="A27" s="103" t="s">
        <v>45</v>
      </c>
      <c r="B27" s="463" t="s">
        <v>46</v>
      </c>
      <c r="C27" s="463"/>
      <c r="D27" s="107" t="s">
        <v>17</v>
      </c>
      <c r="E27" s="50">
        <f t="shared" si="1"/>
        <v>20029043</v>
      </c>
      <c r="F27" s="50"/>
      <c r="G27" s="50">
        <f>H27+I27+J27+K27</f>
        <v>20029043</v>
      </c>
      <c r="H27" s="50">
        <v>8313063</v>
      </c>
      <c r="I27" s="50">
        <v>0</v>
      </c>
      <c r="J27" s="50">
        <v>11715980</v>
      </c>
      <c r="K27" s="50">
        <v>0</v>
      </c>
    </row>
    <row r="28" spans="1:11" ht="33.75" customHeight="1" x14ac:dyDescent="0.25">
      <c r="A28" s="103" t="s">
        <v>47</v>
      </c>
      <c r="B28" s="454" t="s">
        <v>48</v>
      </c>
      <c r="C28" s="455"/>
      <c r="D28" s="107" t="s">
        <v>17</v>
      </c>
      <c r="E28" s="50">
        <f t="shared" si="1"/>
        <v>182376</v>
      </c>
      <c r="F28" s="50"/>
      <c r="G28" s="50">
        <f>J28</f>
        <v>182376</v>
      </c>
      <c r="H28" s="50"/>
      <c r="I28" s="50"/>
      <c r="J28" s="50">
        <v>182376</v>
      </c>
      <c r="K28" s="50"/>
    </row>
    <row r="29" spans="1:11" ht="33.75" customHeight="1" x14ac:dyDescent="0.25">
      <c r="A29" s="103" t="s">
        <v>49</v>
      </c>
      <c r="B29" s="463" t="s">
        <v>50</v>
      </c>
      <c r="C29" s="463"/>
      <c r="D29" s="107" t="s">
        <v>17</v>
      </c>
      <c r="E29" s="50">
        <f t="shared" si="1"/>
        <v>705266</v>
      </c>
      <c r="F29" s="50"/>
      <c r="G29" s="50">
        <f>H29+I29+J29+K29</f>
        <v>705266</v>
      </c>
      <c r="H29" s="50">
        <v>0</v>
      </c>
      <c r="I29" s="50">
        <v>0</v>
      </c>
      <c r="J29" s="50">
        <v>705266</v>
      </c>
      <c r="K29" s="50">
        <v>0</v>
      </c>
    </row>
    <row r="30" spans="1:11" ht="33.75" customHeight="1" x14ac:dyDescent="0.25">
      <c r="A30" s="103" t="s">
        <v>51</v>
      </c>
      <c r="B30" s="463" t="s">
        <v>52</v>
      </c>
      <c r="C30" s="463"/>
      <c r="D30" s="107" t="s">
        <v>17</v>
      </c>
      <c r="E30" s="50">
        <f t="shared" si="1"/>
        <v>12133566</v>
      </c>
      <c r="F30" s="50"/>
      <c r="G30" s="50">
        <f>H30+I30+J30+K30</f>
        <v>12133566</v>
      </c>
      <c r="H30" s="50"/>
      <c r="I30" s="50"/>
      <c r="J30" s="50">
        <v>12133566</v>
      </c>
      <c r="K30" s="50"/>
    </row>
    <row r="31" spans="1:11" ht="33.75" customHeight="1" x14ac:dyDescent="0.25">
      <c r="A31" s="103" t="s">
        <v>53</v>
      </c>
      <c r="B31" s="463" t="s">
        <v>54</v>
      </c>
      <c r="C31" s="463"/>
      <c r="D31" s="107" t="s">
        <v>17</v>
      </c>
      <c r="E31" s="50">
        <f t="shared" si="1"/>
        <v>1064304</v>
      </c>
      <c r="F31" s="50"/>
      <c r="G31" s="50">
        <f>H31+I31+J31+K31</f>
        <v>1064304</v>
      </c>
      <c r="H31" s="50"/>
      <c r="I31" s="50"/>
      <c r="J31" s="50">
        <v>1064304</v>
      </c>
      <c r="K31" s="50"/>
    </row>
    <row r="32" spans="1:11" ht="33.75" customHeight="1" x14ac:dyDescent="0.25">
      <c r="A32" s="126" t="s">
        <v>55</v>
      </c>
      <c r="B32" s="473" t="s">
        <v>56</v>
      </c>
      <c r="C32" s="473"/>
      <c r="D32" s="127" t="s">
        <v>17</v>
      </c>
      <c r="E32" s="130">
        <f>G32</f>
        <v>82837835.615879998</v>
      </c>
      <c r="F32" s="131"/>
      <c r="G32" s="130">
        <f>J32+K32+H32+I32</f>
        <v>82837835.615879998</v>
      </c>
      <c r="H32" s="130">
        <f>H33+H52+H58</f>
        <v>0</v>
      </c>
      <c r="I32" s="130">
        <f>I33+I52+I58</f>
        <v>0</v>
      </c>
      <c r="J32" s="130">
        <f>J33+J52+J58</f>
        <v>35284148.657880001</v>
      </c>
      <c r="K32" s="130">
        <f>K33+K52+K58</f>
        <v>47553686.957999997</v>
      </c>
    </row>
    <row r="33" spans="1:11" ht="33.75" customHeight="1" x14ac:dyDescent="0.25">
      <c r="A33" s="110" t="s">
        <v>57</v>
      </c>
      <c r="B33" s="463" t="s">
        <v>58</v>
      </c>
      <c r="C33" s="463"/>
      <c r="D33" s="104" t="s">
        <v>17</v>
      </c>
      <c r="E33" s="105">
        <f>G33</f>
        <v>80248817.386999995</v>
      </c>
      <c r="F33" s="105"/>
      <c r="G33" s="105">
        <f>SUM(H33:K33)</f>
        <v>80248817.386999995</v>
      </c>
      <c r="H33" s="105">
        <f>H34+H49</f>
        <v>0</v>
      </c>
      <c r="I33" s="105">
        <f>I34+I49</f>
        <v>0</v>
      </c>
      <c r="J33" s="105">
        <f>J34+J49</f>
        <v>32989749.078000002</v>
      </c>
      <c r="K33" s="105">
        <f>K34+K49</f>
        <v>47259068.309</v>
      </c>
    </row>
    <row r="34" spans="1:11" ht="48" customHeight="1" x14ac:dyDescent="0.25">
      <c r="A34" s="110" t="s">
        <v>59</v>
      </c>
      <c r="B34" s="463" t="s">
        <v>60</v>
      </c>
      <c r="C34" s="463"/>
      <c r="D34" s="107" t="s">
        <v>17</v>
      </c>
      <c r="E34" s="105">
        <f>G34</f>
        <v>69782643.392000005</v>
      </c>
      <c r="F34" s="105"/>
      <c r="G34" s="105">
        <f>SUM(H34:K34)</f>
        <v>69782643.392000005</v>
      </c>
      <c r="H34" s="105">
        <f>H36+H37+H38+H39+H40+H41+H42+H43+H44+H45+H46</f>
        <v>0</v>
      </c>
      <c r="I34" s="105">
        <f>I36+I37+I38+I39+I40+I41+I42+I43+I44+I45+I46</f>
        <v>0</v>
      </c>
      <c r="J34" s="105">
        <f>SUM(J35:J48)</f>
        <v>22678896.811000001</v>
      </c>
      <c r="K34" s="106">
        <f>SUM(K35:K48)</f>
        <v>47103746.581</v>
      </c>
    </row>
    <row r="35" spans="1:11" ht="31.5" customHeight="1" x14ac:dyDescent="0.25">
      <c r="A35" s="103" t="s">
        <v>64</v>
      </c>
      <c r="B35" s="463" t="s">
        <v>65</v>
      </c>
      <c r="C35" s="463"/>
      <c r="D35" s="104" t="s">
        <v>17</v>
      </c>
      <c r="E35" s="105">
        <f t="shared" ref="E35:E44" si="2">G35</f>
        <v>2495571.9610000001</v>
      </c>
      <c r="F35" s="105"/>
      <c r="G35" s="105">
        <f t="shared" ref="G35:G49" si="3">SUM(H35:K35)</f>
        <v>2495571.9610000001</v>
      </c>
      <c r="H35" s="105"/>
      <c r="I35" s="105"/>
      <c r="J35" s="105">
        <v>1833147.7509999999</v>
      </c>
      <c r="K35" s="106">
        <v>662424.21</v>
      </c>
    </row>
    <row r="36" spans="1:11" ht="31.5" customHeight="1" x14ac:dyDescent="0.25">
      <c r="A36" s="103" t="s">
        <v>66</v>
      </c>
      <c r="B36" s="463" t="s">
        <v>67</v>
      </c>
      <c r="C36" s="463"/>
      <c r="D36" s="107" t="s">
        <v>17</v>
      </c>
      <c r="E36" s="105">
        <f t="shared" si="2"/>
        <v>11018824.937999999</v>
      </c>
      <c r="F36" s="105"/>
      <c r="G36" s="105">
        <f t="shared" si="3"/>
        <v>11018824.937999999</v>
      </c>
      <c r="H36" s="105"/>
      <c r="I36" s="105"/>
      <c r="J36" s="105">
        <v>4356850.3999999994</v>
      </c>
      <c r="K36" s="106">
        <v>6661974.5379999997</v>
      </c>
    </row>
    <row r="37" spans="1:11" ht="31.5" customHeight="1" x14ac:dyDescent="0.25">
      <c r="A37" s="103" t="s">
        <v>68</v>
      </c>
      <c r="B37" s="463" t="s">
        <v>69</v>
      </c>
      <c r="C37" s="463"/>
      <c r="D37" s="107" t="s">
        <v>17</v>
      </c>
      <c r="E37" s="105">
        <f t="shared" si="2"/>
        <v>4106000.2219999996</v>
      </c>
      <c r="F37" s="105"/>
      <c r="G37" s="105">
        <f t="shared" si="3"/>
        <v>4106000.2219999996</v>
      </c>
      <c r="H37" s="105"/>
      <c r="I37" s="105"/>
      <c r="J37" s="105">
        <v>1632234.906</v>
      </c>
      <c r="K37" s="106">
        <v>2473765.3159999996</v>
      </c>
    </row>
    <row r="38" spans="1:11" ht="31.5" customHeight="1" x14ac:dyDescent="0.25">
      <c r="A38" s="103" t="s">
        <v>70</v>
      </c>
      <c r="B38" s="463" t="s">
        <v>71</v>
      </c>
      <c r="C38" s="463"/>
      <c r="D38" s="107" t="s">
        <v>17</v>
      </c>
      <c r="E38" s="105">
        <f t="shared" si="2"/>
        <v>8605323.4750000015</v>
      </c>
      <c r="F38" s="105"/>
      <c r="G38" s="105">
        <f t="shared" si="3"/>
        <v>8605323.4750000015</v>
      </c>
      <c r="H38" s="105"/>
      <c r="I38" s="105"/>
      <c r="J38" s="105">
        <v>1200751.3859999999</v>
      </c>
      <c r="K38" s="106">
        <v>7404572.0890000006</v>
      </c>
    </row>
    <row r="39" spans="1:11" ht="31.5" customHeight="1" x14ac:dyDescent="0.25">
      <c r="A39" s="103" t="s">
        <v>72</v>
      </c>
      <c r="B39" s="463" t="s">
        <v>73</v>
      </c>
      <c r="C39" s="463"/>
      <c r="D39" s="107" t="s">
        <v>17</v>
      </c>
      <c r="E39" s="105">
        <f t="shared" si="2"/>
        <v>15956270.424999999</v>
      </c>
      <c r="F39" s="105"/>
      <c r="G39" s="105">
        <f t="shared" si="3"/>
        <v>15956270.424999999</v>
      </c>
      <c r="H39" s="105"/>
      <c r="I39" s="105"/>
      <c r="J39" s="105">
        <v>2151887.1120000002</v>
      </c>
      <c r="K39" s="106">
        <v>13804383.312999999</v>
      </c>
    </row>
    <row r="40" spans="1:11" ht="31.5" customHeight="1" x14ac:dyDescent="0.25">
      <c r="A40" s="103" t="s">
        <v>74</v>
      </c>
      <c r="B40" s="454" t="s">
        <v>75</v>
      </c>
      <c r="C40" s="455"/>
      <c r="D40" s="107" t="s">
        <v>17</v>
      </c>
      <c r="E40" s="105">
        <f t="shared" si="2"/>
        <v>4249196.318</v>
      </c>
      <c r="F40" s="105"/>
      <c r="G40" s="105">
        <f t="shared" si="3"/>
        <v>4249196.318</v>
      </c>
      <c r="H40" s="108"/>
      <c r="I40" s="108"/>
      <c r="J40" s="108">
        <v>1896446.7830000001</v>
      </c>
      <c r="K40" s="109">
        <v>2352749.5350000001</v>
      </c>
    </row>
    <row r="41" spans="1:11" ht="31.5" customHeight="1" x14ac:dyDescent="0.25">
      <c r="A41" s="103" t="s">
        <v>76</v>
      </c>
      <c r="B41" s="454" t="s">
        <v>77</v>
      </c>
      <c r="C41" s="455"/>
      <c r="D41" s="107" t="s">
        <v>17</v>
      </c>
      <c r="E41" s="105">
        <f t="shared" si="2"/>
        <v>500740.64</v>
      </c>
      <c r="F41" s="105"/>
      <c r="G41" s="105">
        <f t="shared" si="3"/>
        <v>500740.64</v>
      </c>
      <c r="H41" s="108"/>
      <c r="I41" s="108"/>
      <c r="J41" s="108">
        <v>224256</v>
      </c>
      <c r="K41" s="109">
        <v>276484.64</v>
      </c>
    </row>
    <row r="42" spans="1:11" ht="31.5" customHeight="1" x14ac:dyDescent="0.25">
      <c r="A42" s="103" t="s">
        <v>78</v>
      </c>
      <c r="B42" s="454" t="s">
        <v>79</v>
      </c>
      <c r="C42" s="455"/>
      <c r="D42" s="107" t="s">
        <v>17</v>
      </c>
      <c r="E42" s="105">
        <f t="shared" si="2"/>
        <v>5504443.7180000003</v>
      </c>
      <c r="F42" s="105"/>
      <c r="G42" s="105">
        <f t="shared" si="3"/>
        <v>5504443.7180000003</v>
      </c>
      <c r="H42" s="108"/>
      <c r="I42" s="108"/>
      <c r="J42" s="108">
        <v>1948204.8430000001</v>
      </c>
      <c r="K42" s="109">
        <v>3556238.875</v>
      </c>
    </row>
    <row r="43" spans="1:11" ht="31.5" customHeight="1" x14ac:dyDescent="0.25">
      <c r="A43" s="103" t="s">
        <v>80</v>
      </c>
      <c r="B43" s="454" t="s">
        <v>81</v>
      </c>
      <c r="C43" s="455"/>
      <c r="D43" s="107" t="s">
        <v>17</v>
      </c>
      <c r="E43" s="105">
        <f t="shared" si="2"/>
        <v>3230088.7489999998</v>
      </c>
      <c r="F43" s="105"/>
      <c r="G43" s="105">
        <f t="shared" si="3"/>
        <v>3230088.7489999998</v>
      </c>
      <c r="H43" s="108"/>
      <c r="I43" s="108"/>
      <c r="J43" s="108">
        <v>1662416.1569999999</v>
      </c>
      <c r="K43" s="109">
        <v>1567672.5920000002</v>
      </c>
    </row>
    <row r="44" spans="1:11" s="41" customFormat="1" ht="31.5" customHeight="1" x14ac:dyDescent="0.2">
      <c r="A44" s="103" t="s">
        <v>82</v>
      </c>
      <c r="B44" s="454" t="s">
        <v>83</v>
      </c>
      <c r="C44" s="455"/>
      <c r="D44" s="107" t="s">
        <v>17</v>
      </c>
      <c r="E44" s="105">
        <f t="shared" si="2"/>
        <v>9962766.8460000008</v>
      </c>
      <c r="F44" s="105"/>
      <c r="G44" s="105">
        <f t="shared" si="3"/>
        <v>9962766.8460000008</v>
      </c>
      <c r="H44" s="108"/>
      <c r="I44" s="108"/>
      <c r="J44" s="108">
        <v>3204598.3050000002</v>
      </c>
      <c r="K44" s="109">
        <v>6758168.5410000002</v>
      </c>
    </row>
    <row r="45" spans="1:11" ht="31.5" customHeight="1" x14ac:dyDescent="0.25">
      <c r="A45" s="103" t="s">
        <v>84</v>
      </c>
      <c r="B45" s="454" t="s">
        <v>85</v>
      </c>
      <c r="C45" s="455"/>
      <c r="D45" s="107" t="s">
        <v>17</v>
      </c>
      <c r="E45" s="105">
        <f>G45</f>
        <v>0</v>
      </c>
      <c r="F45" s="105"/>
      <c r="G45" s="105">
        <f t="shared" si="3"/>
        <v>0</v>
      </c>
      <c r="H45" s="108"/>
      <c r="I45" s="108"/>
      <c r="J45" s="105"/>
      <c r="K45" s="106"/>
    </row>
    <row r="46" spans="1:11" ht="31.5" customHeight="1" x14ac:dyDescent="0.25">
      <c r="A46" s="103" t="s">
        <v>86</v>
      </c>
      <c r="B46" s="463" t="s">
        <v>87</v>
      </c>
      <c r="C46" s="463"/>
      <c r="D46" s="107" t="s">
        <v>17</v>
      </c>
      <c r="E46" s="105">
        <f>G46</f>
        <v>0</v>
      </c>
      <c r="F46" s="105"/>
      <c r="G46" s="105">
        <f>SUM(H46:K46)</f>
        <v>0</v>
      </c>
      <c r="H46" s="108"/>
      <c r="I46" s="108"/>
      <c r="J46" s="105"/>
      <c r="K46" s="106">
        <v>0</v>
      </c>
    </row>
    <row r="47" spans="1:11" ht="31.5" customHeight="1" x14ac:dyDescent="0.25">
      <c r="A47" s="103" t="s">
        <v>88</v>
      </c>
      <c r="B47" s="463" t="s">
        <v>89</v>
      </c>
      <c r="C47" s="463"/>
      <c r="D47" s="107" t="s">
        <v>17</v>
      </c>
      <c r="E47" s="105">
        <f>G47</f>
        <v>4128241.6460000002</v>
      </c>
      <c r="F47" s="105"/>
      <c r="G47" s="105">
        <f>SUM(H47:K47)</f>
        <v>4128241.6460000002</v>
      </c>
      <c r="H47" s="108"/>
      <c r="I47" s="108"/>
      <c r="J47" s="108">
        <v>2554896.7140000002</v>
      </c>
      <c r="K47" s="109">
        <v>1573344.932</v>
      </c>
    </row>
    <row r="48" spans="1:11" ht="31.5" customHeight="1" x14ac:dyDescent="0.25">
      <c r="A48" s="103" t="s">
        <v>90</v>
      </c>
      <c r="B48" s="463" t="s">
        <v>91</v>
      </c>
      <c r="C48" s="463"/>
      <c r="D48" s="107" t="s">
        <v>17</v>
      </c>
      <c r="E48" s="105">
        <f>G48</f>
        <v>25174.453999999998</v>
      </c>
      <c r="F48" s="105"/>
      <c r="G48" s="105">
        <f>SUM(H48:K48)</f>
        <v>25174.453999999998</v>
      </c>
      <c r="H48" s="108"/>
      <c r="I48" s="108"/>
      <c r="J48" s="108">
        <v>13206.454</v>
      </c>
      <c r="K48" s="109">
        <v>11968</v>
      </c>
    </row>
    <row r="49" spans="1:11" ht="31.5" customHeight="1" x14ac:dyDescent="0.25">
      <c r="A49" s="110" t="s">
        <v>92</v>
      </c>
      <c r="B49" s="454" t="s">
        <v>93</v>
      </c>
      <c r="C49" s="455"/>
      <c r="D49" s="107" t="s">
        <v>17</v>
      </c>
      <c r="E49" s="105">
        <f>G49</f>
        <v>10466173.995000001</v>
      </c>
      <c r="F49" s="105"/>
      <c r="G49" s="105">
        <f t="shared" si="3"/>
        <v>10466173.995000001</v>
      </c>
      <c r="H49" s="105"/>
      <c r="I49" s="105"/>
      <c r="J49" s="105">
        <v>10310852.267000001</v>
      </c>
      <c r="K49" s="106">
        <v>155321.728</v>
      </c>
    </row>
    <row r="50" spans="1:11" ht="34.5" customHeight="1" x14ac:dyDescent="0.25">
      <c r="A50" s="103" t="s">
        <v>94</v>
      </c>
      <c r="B50" s="461" t="s">
        <v>95</v>
      </c>
      <c r="C50" s="462"/>
      <c r="D50" s="107" t="s">
        <v>17</v>
      </c>
      <c r="E50" s="111"/>
      <c r="F50" s="111"/>
      <c r="G50" s="111"/>
      <c r="H50" s="111"/>
      <c r="I50" s="111"/>
      <c r="J50" s="111"/>
      <c r="K50" s="111">
        <v>0</v>
      </c>
    </row>
    <row r="51" spans="1:11" ht="31.5" customHeight="1" x14ac:dyDescent="0.25">
      <c r="A51" s="110" t="s">
        <v>96</v>
      </c>
      <c r="B51" s="454" t="s">
        <v>97</v>
      </c>
      <c r="C51" s="455"/>
      <c r="D51" s="107" t="s">
        <v>17</v>
      </c>
      <c r="E51" s="111">
        <v>0</v>
      </c>
      <c r="F51" s="111"/>
      <c r="G51" s="111">
        <v>0</v>
      </c>
      <c r="H51" s="111">
        <v>0</v>
      </c>
      <c r="I51" s="111">
        <v>0</v>
      </c>
      <c r="J51" s="111">
        <v>0</v>
      </c>
      <c r="K51" s="111">
        <v>0</v>
      </c>
    </row>
    <row r="52" spans="1:11" ht="28.5" customHeight="1" x14ac:dyDescent="0.25">
      <c r="A52" s="110" t="s">
        <v>98</v>
      </c>
      <c r="B52" s="454" t="s">
        <v>99</v>
      </c>
      <c r="C52" s="455"/>
      <c r="D52" s="107" t="s">
        <v>17</v>
      </c>
      <c r="E52" s="48">
        <f>G52</f>
        <v>2265148.9098800002</v>
      </c>
      <c r="F52" s="48"/>
      <c r="G52" s="49">
        <f>H52+I52+J52+K52</f>
        <v>2265148.9098800002</v>
      </c>
      <c r="H52" s="49">
        <v>0</v>
      </c>
      <c r="I52" s="49">
        <v>0</v>
      </c>
      <c r="J52" s="49">
        <f>J53+J54</f>
        <v>2265148.9098800002</v>
      </c>
      <c r="K52" s="49">
        <f>K53</f>
        <v>0</v>
      </c>
    </row>
    <row r="53" spans="1:11" ht="28.5" customHeight="1" x14ac:dyDescent="0.25">
      <c r="A53" s="103" t="s">
        <v>100</v>
      </c>
      <c r="B53" s="454" t="s">
        <v>101</v>
      </c>
      <c r="C53" s="455"/>
      <c r="D53" s="107" t="s">
        <v>17</v>
      </c>
      <c r="E53" s="48">
        <f>G53</f>
        <v>147793.90987999999</v>
      </c>
      <c r="F53" s="48"/>
      <c r="G53" s="49">
        <f>H53+I53+J53+K53</f>
        <v>147793.90987999999</v>
      </c>
      <c r="H53" s="49">
        <v>0</v>
      </c>
      <c r="I53" s="49">
        <v>0</v>
      </c>
      <c r="J53" s="49">
        <v>147793.90987999999</v>
      </c>
      <c r="K53" s="49"/>
    </row>
    <row r="54" spans="1:11" ht="28.5" customHeight="1" x14ac:dyDescent="0.25">
      <c r="A54" s="103" t="s">
        <v>102</v>
      </c>
      <c r="B54" s="452" t="s">
        <v>103</v>
      </c>
      <c r="C54" s="453"/>
      <c r="D54" s="107" t="s">
        <v>17</v>
      </c>
      <c r="E54" s="50">
        <f>G54</f>
        <v>2117355</v>
      </c>
      <c r="F54" s="50"/>
      <c r="G54" s="51">
        <f>H54+I54+J54+K54</f>
        <v>2117355</v>
      </c>
      <c r="H54" s="51">
        <v>0</v>
      </c>
      <c r="I54" s="51">
        <v>0</v>
      </c>
      <c r="J54" s="51">
        <v>2117355</v>
      </c>
      <c r="K54" s="51">
        <v>0</v>
      </c>
    </row>
    <row r="55" spans="1:11" ht="28.5" customHeight="1" x14ac:dyDescent="0.25">
      <c r="A55" s="103" t="s">
        <v>104</v>
      </c>
      <c r="B55" s="452" t="s">
        <v>105</v>
      </c>
      <c r="C55" s="453"/>
      <c r="D55" s="107" t="s">
        <v>17</v>
      </c>
      <c r="E55" s="111">
        <v>0</v>
      </c>
      <c r="F55" s="111"/>
      <c r="G55" s="111">
        <v>0</v>
      </c>
      <c r="H55" s="111">
        <v>0</v>
      </c>
      <c r="I55" s="111">
        <v>0</v>
      </c>
      <c r="J55" s="111">
        <v>0</v>
      </c>
      <c r="K55" s="111">
        <v>0</v>
      </c>
    </row>
    <row r="56" spans="1:11" ht="28.5" customHeight="1" x14ac:dyDescent="0.25">
      <c r="A56" s="369"/>
      <c r="B56" s="370"/>
      <c r="C56" s="371"/>
      <c r="D56" s="372"/>
      <c r="E56" s="373"/>
      <c r="F56" s="373"/>
      <c r="G56" s="373"/>
      <c r="H56" s="373"/>
      <c r="I56" s="373"/>
      <c r="J56" s="373"/>
      <c r="K56" s="373"/>
    </row>
    <row r="57" spans="1:11" ht="35.25" customHeight="1" x14ac:dyDescent="0.25">
      <c r="A57" s="110" t="s">
        <v>106</v>
      </c>
      <c r="B57" s="454" t="s">
        <v>107</v>
      </c>
      <c r="C57" s="455"/>
      <c r="D57" s="104" t="s">
        <v>17</v>
      </c>
      <c r="E57" s="112">
        <v>0</v>
      </c>
      <c r="F57" s="112"/>
      <c r="G57" s="111">
        <v>0</v>
      </c>
      <c r="H57" s="111">
        <v>0</v>
      </c>
      <c r="I57" s="111">
        <v>0</v>
      </c>
      <c r="J57" s="111">
        <v>0</v>
      </c>
      <c r="K57" s="111">
        <v>0</v>
      </c>
    </row>
    <row r="58" spans="1:11" ht="28.5" customHeight="1" x14ac:dyDescent="0.25">
      <c r="A58" s="110" t="s">
        <v>108</v>
      </c>
      <c r="B58" s="456" t="s">
        <v>109</v>
      </c>
      <c r="C58" s="457"/>
      <c r="D58" s="107" t="s">
        <v>17</v>
      </c>
      <c r="E58" s="105">
        <f>G58</f>
        <v>323869.3189999999</v>
      </c>
      <c r="F58" s="105"/>
      <c r="G58" s="108">
        <f>J58+K58</f>
        <v>323869.3189999999</v>
      </c>
      <c r="H58" s="108">
        <v>0</v>
      </c>
      <c r="I58" s="108">
        <v>0</v>
      </c>
      <c r="J58" s="108">
        <v>29250.67</v>
      </c>
      <c r="K58" s="108">
        <v>294618.64899999992</v>
      </c>
    </row>
    <row r="59" spans="1:11" ht="36" customHeight="1" x14ac:dyDescent="0.25">
      <c r="A59" s="110" t="s">
        <v>110</v>
      </c>
      <c r="B59" s="458" t="s">
        <v>111</v>
      </c>
      <c r="C59" s="459"/>
      <c r="D59" s="107" t="s">
        <v>17</v>
      </c>
      <c r="E59" s="112">
        <v>0</v>
      </c>
      <c r="F59" s="112"/>
      <c r="G59" s="112">
        <v>0</v>
      </c>
      <c r="H59" s="112">
        <v>0</v>
      </c>
      <c r="I59" s="112">
        <v>0</v>
      </c>
      <c r="J59" s="112">
        <v>0</v>
      </c>
      <c r="K59" s="112">
        <v>0</v>
      </c>
    </row>
    <row r="60" spans="1:11" ht="28.5" customHeight="1" x14ac:dyDescent="0.25">
      <c r="A60" s="110" t="s">
        <v>112</v>
      </c>
      <c r="B60" s="460" t="s">
        <v>113</v>
      </c>
      <c r="C60" s="113" t="s">
        <v>114</v>
      </c>
      <c r="D60" s="107" t="s">
        <v>17</v>
      </c>
      <c r="E60" s="114">
        <f>G60</f>
        <v>8327180</v>
      </c>
      <c r="F60" s="112"/>
      <c r="G60" s="114">
        <f>ROUND(G12-G32,0)</f>
        <v>8327180</v>
      </c>
      <c r="H60" s="112"/>
      <c r="I60" s="112"/>
      <c r="J60" s="112"/>
      <c r="K60" s="112"/>
    </row>
    <row r="61" spans="1:11" ht="28.5" customHeight="1" x14ac:dyDescent="0.25">
      <c r="A61" s="110" t="s">
        <v>115</v>
      </c>
      <c r="B61" s="405"/>
      <c r="C61" s="113" t="s">
        <v>116</v>
      </c>
      <c r="D61" s="107" t="s">
        <v>117</v>
      </c>
      <c r="E61" s="115">
        <f>G61</f>
        <v>9.1341836653656703</v>
      </c>
      <c r="F61" s="116"/>
      <c r="G61" s="115">
        <f>G60/G12*100</f>
        <v>9.1341836653656703</v>
      </c>
      <c r="H61" s="112"/>
      <c r="I61" s="112"/>
      <c r="J61" s="112"/>
      <c r="K61" s="112"/>
    </row>
    <row r="62" spans="1:11" ht="28.5" customHeight="1" x14ac:dyDescent="0.25">
      <c r="A62" s="110" t="s">
        <v>118</v>
      </c>
      <c r="B62" s="460" t="s">
        <v>119</v>
      </c>
      <c r="C62" s="113"/>
      <c r="D62" s="107" t="s">
        <v>17</v>
      </c>
      <c r="E62" s="118">
        <v>0</v>
      </c>
      <c r="F62" s="119"/>
      <c r="G62" s="118">
        <v>0</v>
      </c>
      <c r="H62" s="119"/>
      <c r="I62" s="119"/>
      <c r="J62" s="119"/>
      <c r="K62" s="119"/>
    </row>
    <row r="63" spans="1:11" ht="28.5" customHeight="1" x14ac:dyDescent="0.25">
      <c r="A63" s="110" t="s">
        <v>120</v>
      </c>
      <c r="B63" s="405"/>
      <c r="C63" s="113"/>
      <c r="D63" s="107" t="s">
        <v>117</v>
      </c>
      <c r="E63" s="115">
        <v>0</v>
      </c>
      <c r="F63" s="120"/>
      <c r="G63" s="115">
        <v>0</v>
      </c>
      <c r="H63" s="119"/>
      <c r="I63" s="119"/>
      <c r="J63" s="119"/>
      <c r="K63" s="119"/>
    </row>
    <row r="64" spans="1:11" ht="28.5" customHeight="1" x14ac:dyDescent="0.25">
      <c r="A64" s="110" t="s">
        <v>121</v>
      </c>
      <c r="B64" s="451" t="s">
        <v>137</v>
      </c>
      <c r="C64" s="451"/>
      <c r="D64" s="107" t="s">
        <v>17</v>
      </c>
      <c r="E64" s="114">
        <f>G64-E52</f>
        <v>80248817.386999995</v>
      </c>
      <c r="F64" s="112"/>
      <c r="G64" s="114">
        <f>G32-G58</f>
        <v>82513966.296879992</v>
      </c>
      <c r="H64" s="114"/>
      <c r="I64" s="114"/>
      <c r="J64" s="114"/>
      <c r="K64" s="112"/>
    </row>
    <row r="65" spans="1:11" ht="28.5" customHeight="1" x14ac:dyDescent="0.25">
      <c r="A65" s="110" t="s">
        <v>123</v>
      </c>
      <c r="B65" s="451" t="s">
        <v>124</v>
      </c>
      <c r="C65" s="451"/>
      <c r="D65" s="107" t="s">
        <v>17</v>
      </c>
      <c r="E65" s="114">
        <f>E58</f>
        <v>323869.3189999999</v>
      </c>
      <c r="F65" s="112"/>
      <c r="G65" s="114">
        <f>G58</f>
        <v>323869.3189999999</v>
      </c>
      <c r="H65" s="114"/>
      <c r="I65" s="114"/>
      <c r="J65" s="114"/>
      <c r="K65" s="112"/>
    </row>
    <row r="66" spans="1:11" ht="28.5" customHeight="1" x14ac:dyDescent="0.3">
      <c r="A66" s="62"/>
      <c r="B66" s="63"/>
      <c r="C66" s="64" t="s">
        <v>142</v>
      </c>
      <c r="D66" s="65"/>
      <c r="E66" s="66"/>
      <c r="F66"/>
      <c r="G66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75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134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1180" priority="122" stopIfTrue="1" operator="between">
      <formula>0</formula>
      <formula>0.5</formula>
    </cfRule>
    <cfRule type="cellIs" dxfId="1179" priority="123" stopIfTrue="1" operator="between">
      <formula>0</formula>
      <formula>99999999999999</formula>
    </cfRule>
    <cfRule type="cellIs" dxfId="1178" priority="124" stopIfTrue="1" operator="lessThan">
      <formula>0</formula>
    </cfRule>
  </conditionalFormatting>
  <conditionalFormatting sqref="F61 H60:K61">
    <cfRule type="cellIs" dxfId="1177" priority="119" stopIfTrue="1" operator="between">
      <formula>0</formula>
      <formula>0.5</formula>
    </cfRule>
    <cfRule type="cellIs" dxfId="1176" priority="120" stopIfTrue="1" operator="between">
      <formula>0</formula>
      <formula>99999999999999</formula>
    </cfRule>
    <cfRule type="cellIs" dxfId="1175" priority="121" stopIfTrue="1" operator="lessThan">
      <formula>0</formula>
    </cfRule>
  </conditionalFormatting>
  <conditionalFormatting sqref="F62:F63">
    <cfRule type="cellIs" dxfId="1174" priority="116" stopIfTrue="1" operator="between">
      <formula>0</formula>
      <formula>0.5</formula>
    </cfRule>
    <cfRule type="cellIs" dxfId="1173" priority="117" stopIfTrue="1" operator="between">
      <formula>0</formula>
      <formula>99999999999999</formula>
    </cfRule>
    <cfRule type="cellIs" dxfId="1172" priority="118" stopIfTrue="1" operator="lessThan">
      <formula>0</formula>
    </cfRule>
  </conditionalFormatting>
  <conditionalFormatting sqref="E33:K46 E55:K56 E48:K51">
    <cfRule type="cellIs" dxfId="1171" priority="110" stopIfTrue="1" operator="between">
      <formula>0</formula>
      <formula>0.5</formula>
    </cfRule>
    <cfRule type="cellIs" dxfId="1170" priority="111" stopIfTrue="1" operator="between">
      <formula>0</formula>
      <formula>99999999999999</formula>
    </cfRule>
    <cfRule type="cellIs" dxfId="1169" priority="112" stopIfTrue="1" operator="lessThan">
      <formula>0</formula>
    </cfRule>
  </conditionalFormatting>
  <conditionalFormatting sqref="E33:K46 E55:K56 E48:K51">
    <cfRule type="cellIs" dxfId="1168" priority="107" stopIfTrue="1" operator="between">
      <formula>0</formula>
      <formula>0.5</formula>
    </cfRule>
    <cfRule type="cellIs" dxfId="1167" priority="108" stopIfTrue="1" operator="between">
      <formula>0</formula>
      <formula>99999999999999</formula>
    </cfRule>
    <cfRule type="cellIs" dxfId="1166" priority="109" stopIfTrue="1" operator="lessThan">
      <formula>0</formula>
    </cfRule>
  </conditionalFormatting>
  <conditionalFormatting sqref="E33:K46 E55:K56 E48:K51">
    <cfRule type="cellIs" dxfId="1165" priority="104" stopIfTrue="1" operator="between">
      <formula>0</formula>
      <formula>0.5</formula>
    </cfRule>
    <cfRule type="cellIs" dxfId="1164" priority="105" stopIfTrue="1" operator="between">
      <formula>0</formula>
      <formula>99999999999999</formula>
    </cfRule>
    <cfRule type="cellIs" dxfId="1163" priority="106" stopIfTrue="1" operator="lessThan">
      <formula>0</formula>
    </cfRule>
  </conditionalFormatting>
  <conditionalFormatting sqref="J43 J45:J46 J48">
    <cfRule type="cellIs" dxfId="1162" priority="101" stopIfTrue="1" operator="between">
      <formula>0</formula>
      <formula>0.5</formula>
    </cfRule>
    <cfRule type="cellIs" dxfId="1161" priority="102" stopIfTrue="1" operator="between">
      <formula>0</formula>
      <formula>99999999999999</formula>
    </cfRule>
    <cfRule type="cellIs" dxfId="1160" priority="103" stopIfTrue="1" operator="lessThan">
      <formula>0</formula>
    </cfRule>
  </conditionalFormatting>
  <conditionalFormatting sqref="J43 J45:J46 J48">
    <cfRule type="cellIs" dxfId="1159" priority="98" stopIfTrue="1" operator="between">
      <formula>0</formula>
      <formula>0.5</formula>
    </cfRule>
    <cfRule type="cellIs" dxfId="1158" priority="99" stopIfTrue="1" operator="between">
      <formula>0</formula>
      <formula>99999999999999</formula>
    </cfRule>
    <cfRule type="cellIs" dxfId="1157" priority="100" stopIfTrue="1" operator="lessThan">
      <formula>0</formula>
    </cfRule>
  </conditionalFormatting>
  <conditionalFormatting sqref="J43 J45:J46 J48">
    <cfRule type="cellIs" dxfId="1156" priority="95" stopIfTrue="1" operator="between">
      <formula>0</formula>
      <formula>0.5</formula>
    </cfRule>
    <cfRule type="cellIs" dxfId="1155" priority="96" stopIfTrue="1" operator="between">
      <formula>0</formula>
      <formula>99999999999999</formula>
    </cfRule>
    <cfRule type="cellIs" dxfId="1154" priority="97" stopIfTrue="1" operator="lessThan">
      <formula>0</formula>
    </cfRule>
  </conditionalFormatting>
  <conditionalFormatting sqref="J49">
    <cfRule type="cellIs" dxfId="1153" priority="92" stopIfTrue="1" operator="between">
      <formula>0</formula>
      <formula>0.5</formula>
    </cfRule>
    <cfRule type="cellIs" dxfId="1152" priority="93" stopIfTrue="1" operator="between">
      <formula>0</formula>
      <formula>99999999999999</formula>
    </cfRule>
    <cfRule type="cellIs" dxfId="1151" priority="94" stopIfTrue="1" operator="lessThan">
      <formula>0</formula>
    </cfRule>
  </conditionalFormatting>
  <conditionalFormatting sqref="K44">
    <cfRule type="cellIs" dxfId="1150" priority="89" stopIfTrue="1" operator="between">
      <formula>0</formula>
      <formula>0.5</formula>
    </cfRule>
    <cfRule type="cellIs" dxfId="1149" priority="90" stopIfTrue="1" operator="between">
      <formula>0</formula>
      <formula>99999999999999</formula>
    </cfRule>
    <cfRule type="cellIs" dxfId="1148" priority="91" stopIfTrue="1" operator="lessThan">
      <formula>0</formula>
    </cfRule>
  </conditionalFormatting>
  <conditionalFormatting sqref="J44">
    <cfRule type="cellIs" dxfId="1147" priority="86" stopIfTrue="1" operator="between">
      <formula>0</formula>
      <formula>0.5</formula>
    </cfRule>
    <cfRule type="cellIs" dxfId="1146" priority="87" stopIfTrue="1" operator="between">
      <formula>0</formula>
      <formula>99999999999999</formula>
    </cfRule>
    <cfRule type="cellIs" dxfId="1145" priority="88" stopIfTrue="1" operator="lessThan">
      <formula>0</formula>
    </cfRule>
  </conditionalFormatting>
  <conditionalFormatting sqref="J44">
    <cfRule type="cellIs" dxfId="1144" priority="83" stopIfTrue="1" operator="between">
      <formula>0</formula>
      <formula>0.5</formula>
    </cfRule>
    <cfRule type="cellIs" dxfId="1143" priority="84" stopIfTrue="1" operator="between">
      <formula>0</formula>
      <formula>99999999999999</formula>
    </cfRule>
    <cfRule type="cellIs" dxfId="1142" priority="85" stopIfTrue="1" operator="lessThan">
      <formula>0</formula>
    </cfRule>
  </conditionalFormatting>
  <conditionalFormatting sqref="J44">
    <cfRule type="cellIs" dxfId="1141" priority="80" stopIfTrue="1" operator="between">
      <formula>0</formula>
      <formula>0.5</formula>
    </cfRule>
    <cfRule type="cellIs" dxfId="1140" priority="81" stopIfTrue="1" operator="between">
      <formula>0</formula>
      <formula>99999999999999</formula>
    </cfRule>
    <cfRule type="cellIs" dxfId="1139" priority="82" stopIfTrue="1" operator="lessThan">
      <formula>0</formula>
    </cfRule>
  </conditionalFormatting>
  <conditionalFormatting sqref="J39:K39">
    <cfRule type="cellIs" dxfId="1138" priority="77" stopIfTrue="1" operator="between">
      <formula>0</formula>
      <formula>0.5</formula>
    </cfRule>
    <cfRule type="cellIs" dxfId="1137" priority="78" stopIfTrue="1" operator="between">
      <formula>0</formula>
      <formula>99999999999999</formula>
    </cfRule>
    <cfRule type="cellIs" dxfId="1136" priority="79" stopIfTrue="1" operator="lessThan">
      <formula>0</formula>
    </cfRule>
  </conditionalFormatting>
  <conditionalFormatting sqref="J39:K39">
    <cfRule type="cellIs" dxfId="1135" priority="74" stopIfTrue="1" operator="between">
      <formula>0</formula>
      <formula>0.5</formula>
    </cfRule>
    <cfRule type="cellIs" dxfId="1134" priority="75" stopIfTrue="1" operator="between">
      <formula>0</formula>
      <formula>99999999999999</formula>
    </cfRule>
    <cfRule type="cellIs" dxfId="1133" priority="76" stopIfTrue="1" operator="lessThan">
      <formula>0</formula>
    </cfRule>
  </conditionalFormatting>
  <conditionalFormatting sqref="J39:K39">
    <cfRule type="cellIs" dxfId="1132" priority="71" stopIfTrue="1" operator="between">
      <formula>0</formula>
      <formula>0.5</formula>
    </cfRule>
    <cfRule type="cellIs" dxfId="1131" priority="72" stopIfTrue="1" operator="between">
      <formula>0</formula>
      <formula>99999999999999</formula>
    </cfRule>
    <cfRule type="cellIs" dxfId="1130" priority="73" stopIfTrue="1" operator="lessThan">
      <formula>0</formula>
    </cfRule>
  </conditionalFormatting>
  <conditionalFormatting sqref="G39">
    <cfRule type="cellIs" dxfId="1129" priority="68" stopIfTrue="1" operator="between">
      <formula>0</formula>
      <formula>0.5</formula>
    </cfRule>
    <cfRule type="cellIs" dxfId="1128" priority="69" stopIfTrue="1" operator="between">
      <formula>0</formula>
      <formula>99999999999999</formula>
    </cfRule>
    <cfRule type="cellIs" dxfId="1127" priority="70" stopIfTrue="1" operator="lessThan">
      <formula>0</formula>
    </cfRule>
  </conditionalFormatting>
  <conditionalFormatting sqref="E33:K34">
    <cfRule type="cellIs" dxfId="1126" priority="65" stopIfTrue="1" operator="between">
      <formula>0</formula>
      <formula>0.5</formula>
    </cfRule>
    <cfRule type="cellIs" dxfId="1125" priority="66" stopIfTrue="1" operator="between">
      <formula>0</formula>
      <formula>99999999999999</formula>
    </cfRule>
    <cfRule type="cellIs" dxfId="1124" priority="67" stopIfTrue="1" operator="lessThan">
      <formula>0</formula>
    </cfRule>
  </conditionalFormatting>
  <conditionalFormatting sqref="F12:K12 E13:K14 E26:K31 E17:K20 E15:I15 K15 E16:G16 I16:K16">
    <cfRule type="cellIs" dxfId="1123" priority="62" stopIfTrue="1" operator="between">
      <formula>0</formula>
      <formula>0.5</formula>
    </cfRule>
    <cfRule type="cellIs" dxfId="1122" priority="63" stopIfTrue="1" operator="between">
      <formula>0</formula>
      <formula>99999999999999</formula>
    </cfRule>
    <cfRule type="cellIs" dxfId="1121" priority="64" stopIfTrue="1" operator="lessThan">
      <formula>0</formula>
    </cfRule>
  </conditionalFormatting>
  <conditionalFormatting sqref="E21:K22 K23 I24:K24">
    <cfRule type="cellIs" dxfId="1120" priority="59" stopIfTrue="1" operator="between">
      <formula>0</formula>
      <formula>0.5</formula>
    </cfRule>
    <cfRule type="cellIs" dxfId="1119" priority="60" stopIfTrue="1" operator="between">
      <formula>0</formula>
      <formula>99999999999999</formula>
    </cfRule>
    <cfRule type="cellIs" dxfId="1118" priority="61" stopIfTrue="1" operator="lessThan">
      <formula>0</formula>
    </cfRule>
  </conditionalFormatting>
  <conditionalFormatting sqref="E23:J23">
    <cfRule type="cellIs" dxfId="1117" priority="56" stopIfTrue="1" operator="between">
      <formula>0</formula>
      <formula>0.5</formula>
    </cfRule>
    <cfRule type="cellIs" dxfId="1116" priority="57" stopIfTrue="1" operator="between">
      <formula>0</formula>
      <formula>99999999999999</formula>
    </cfRule>
    <cfRule type="cellIs" dxfId="1115" priority="58" stopIfTrue="1" operator="lessThan">
      <formula>0</formula>
    </cfRule>
  </conditionalFormatting>
  <conditionalFormatting sqref="H24">
    <cfRule type="cellIs" dxfId="1114" priority="53" stopIfTrue="1" operator="between">
      <formula>0</formula>
      <formula>0.5</formula>
    </cfRule>
    <cfRule type="cellIs" dxfId="1113" priority="54" stopIfTrue="1" operator="between">
      <formula>0</formula>
      <formula>99999999999999</formula>
    </cfRule>
    <cfRule type="cellIs" dxfId="1112" priority="55" stopIfTrue="1" operator="lessThan">
      <formula>0</formula>
    </cfRule>
  </conditionalFormatting>
  <conditionalFormatting sqref="E24:G24">
    <cfRule type="cellIs" dxfId="1111" priority="50" stopIfTrue="1" operator="between">
      <formula>0</formula>
      <formula>0.5</formula>
    </cfRule>
    <cfRule type="cellIs" dxfId="1110" priority="51" stopIfTrue="1" operator="between">
      <formula>0</formula>
      <formula>99999999999999</formula>
    </cfRule>
    <cfRule type="cellIs" dxfId="1109" priority="52" stopIfTrue="1" operator="lessThan">
      <formula>0</formula>
    </cfRule>
  </conditionalFormatting>
  <conditionalFormatting sqref="I25:K25">
    <cfRule type="cellIs" dxfId="1108" priority="47" stopIfTrue="1" operator="between">
      <formula>0</formula>
      <formula>0.5</formula>
    </cfRule>
    <cfRule type="cellIs" dxfId="1107" priority="48" stopIfTrue="1" operator="between">
      <formula>0</formula>
      <formula>99999999999999</formula>
    </cfRule>
    <cfRule type="cellIs" dxfId="1106" priority="49" stopIfTrue="1" operator="lessThan">
      <formula>0</formula>
    </cfRule>
  </conditionalFormatting>
  <conditionalFormatting sqref="H25">
    <cfRule type="cellIs" dxfId="1105" priority="44" stopIfTrue="1" operator="between">
      <formula>0</formula>
      <formula>0.5</formula>
    </cfRule>
    <cfRule type="cellIs" dxfId="1104" priority="45" stopIfTrue="1" operator="between">
      <formula>0</formula>
      <formula>99999999999999</formula>
    </cfRule>
    <cfRule type="cellIs" dxfId="1103" priority="46" stopIfTrue="1" operator="lessThan">
      <formula>0</formula>
    </cfRule>
  </conditionalFormatting>
  <conditionalFormatting sqref="E25:G25">
    <cfRule type="cellIs" dxfId="1102" priority="41" stopIfTrue="1" operator="between">
      <formula>0</formula>
      <formula>0.5</formula>
    </cfRule>
    <cfRule type="cellIs" dxfId="1101" priority="42" stopIfTrue="1" operator="between">
      <formula>0</formula>
      <formula>99999999999999</formula>
    </cfRule>
    <cfRule type="cellIs" dxfId="1100" priority="43" stopIfTrue="1" operator="lessThan">
      <formula>0</formula>
    </cfRule>
  </conditionalFormatting>
  <conditionalFormatting sqref="J15">
    <cfRule type="cellIs" dxfId="1099" priority="38" stopIfTrue="1" operator="between">
      <formula>0</formula>
      <formula>0.5</formula>
    </cfRule>
    <cfRule type="cellIs" dxfId="1098" priority="39" stopIfTrue="1" operator="between">
      <formula>0</formula>
      <formula>99999999999999</formula>
    </cfRule>
    <cfRule type="cellIs" dxfId="1097" priority="40" stopIfTrue="1" operator="lessThan">
      <formula>0</formula>
    </cfRule>
  </conditionalFormatting>
  <conditionalFormatting sqref="H16">
    <cfRule type="cellIs" dxfId="1096" priority="35" stopIfTrue="1" operator="between">
      <formula>0</formula>
      <formula>0.5</formula>
    </cfRule>
    <cfRule type="cellIs" dxfId="1095" priority="36" stopIfTrue="1" operator="between">
      <formula>0</formula>
      <formula>99999999999999</formula>
    </cfRule>
    <cfRule type="cellIs" dxfId="1094" priority="37" stopIfTrue="1" operator="lessThan">
      <formula>0</formula>
    </cfRule>
  </conditionalFormatting>
  <conditionalFormatting sqref="H16">
    <cfRule type="expression" dxfId="1093" priority="34">
      <formula>"округл($H$15;0)-$H$15&lt;&gt;0"</formula>
    </cfRule>
  </conditionalFormatting>
  <conditionalFormatting sqref="F12:K12">
    <cfRule type="expression" dxfId="1092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091" priority="28" stopIfTrue="1" operator="between">
      <formula>0</formula>
      <formula>0.5</formula>
    </cfRule>
    <cfRule type="cellIs" dxfId="1090" priority="29" stopIfTrue="1" operator="between">
      <formula>0</formula>
      <formula>99999999999999</formula>
    </cfRule>
    <cfRule type="cellIs" dxfId="1089" priority="30" stopIfTrue="1" operator="lessThan">
      <formula>0</formula>
    </cfRule>
  </conditionalFormatting>
  <conditionalFormatting sqref="E52:K52">
    <cfRule type="cellIs" dxfId="1088" priority="25" stopIfTrue="1" operator="between">
      <formula>0</formula>
      <formula>0.5</formula>
    </cfRule>
    <cfRule type="cellIs" dxfId="1087" priority="26" stopIfTrue="1" operator="between">
      <formula>0</formula>
      <formula>99999999999999</formula>
    </cfRule>
    <cfRule type="cellIs" dxfId="1086" priority="27" stopIfTrue="1" operator="lessThan">
      <formula>0</formula>
    </cfRule>
  </conditionalFormatting>
  <conditionalFormatting sqref="E65:K65">
    <cfRule type="cellIs" dxfId="1085" priority="22" stopIfTrue="1" operator="between">
      <formula>0</formula>
      <formula>0.5</formula>
    </cfRule>
    <cfRule type="cellIs" dxfId="1084" priority="23" stopIfTrue="1" operator="between">
      <formula>0</formula>
      <formula>99999999999999</formula>
    </cfRule>
    <cfRule type="cellIs" dxfId="1083" priority="24" stopIfTrue="1" operator="lessThan">
      <formula>0</formula>
    </cfRule>
  </conditionalFormatting>
  <conditionalFormatting sqref="E47:K47">
    <cfRule type="cellIs" dxfId="1082" priority="16" stopIfTrue="1" operator="between">
      <formula>0</formula>
      <formula>0.5</formula>
    </cfRule>
    <cfRule type="cellIs" dxfId="1081" priority="17" stopIfTrue="1" operator="between">
      <formula>0</formula>
      <formula>99999999999999</formula>
    </cfRule>
    <cfRule type="cellIs" dxfId="1080" priority="18" stopIfTrue="1" operator="lessThan">
      <formula>0</formula>
    </cfRule>
  </conditionalFormatting>
  <conditionalFormatting sqref="E47:K47">
    <cfRule type="cellIs" dxfId="1079" priority="13" stopIfTrue="1" operator="between">
      <formula>0</formula>
      <formula>0.5</formula>
    </cfRule>
    <cfRule type="cellIs" dxfId="1078" priority="14" stopIfTrue="1" operator="between">
      <formula>0</formula>
      <formula>99999999999999</formula>
    </cfRule>
    <cfRule type="cellIs" dxfId="1077" priority="15" stopIfTrue="1" operator="lessThan">
      <formula>0</formula>
    </cfRule>
  </conditionalFormatting>
  <conditionalFormatting sqref="E47:K47">
    <cfRule type="cellIs" dxfId="1076" priority="10" stopIfTrue="1" operator="between">
      <formula>0</formula>
      <formula>0.5</formula>
    </cfRule>
    <cfRule type="cellIs" dxfId="1075" priority="11" stopIfTrue="1" operator="between">
      <formula>0</formula>
      <formula>99999999999999</formula>
    </cfRule>
    <cfRule type="cellIs" dxfId="1074" priority="12" stopIfTrue="1" operator="lessThan">
      <formula>0</formula>
    </cfRule>
  </conditionalFormatting>
  <conditionalFormatting sqref="J47">
    <cfRule type="cellIs" dxfId="1073" priority="7" stopIfTrue="1" operator="between">
      <formula>0</formula>
      <formula>0.5</formula>
    </cfRule>
    <cfRule type="cellIs" dxfId="1072" priority="8" stopIfTrue="1" operator="between">
      <formula>0</formula>
      <formula>99999999999999</formula>
    </cfRule>
    <cfRule type="cellIs" dxfId="1071" priority="9" stopIfTrue="1" operator="lessThan">
      <formula>0</formula>
    </cfRule>
  </conditionalFormatting>
  <conditionalFormatting sqref="J47">
    <cfRule type="cellIs" dxfId="1070" priority="4" stopIfTrue="1" operator="between">
      <formula>0</formula>
      <formula>0.5</formula>
    </cfRule>
    <cfRule type="cellIs" dxfId="1069" priority="5" stopIfTrue="1" operator="between">
      <formula>0</formula>
      <formula>99999999999999</formula>
    </cfRule>
    <cfRule type="cellIs" dxfId="1068" priority="6" stopIfTrue="1" operator="lessThan">
      <formula>0</formula>
    </cfRule>
  </conditionalFormatting>
  <conditionalFormatting sqref="J47">
    <cfRule type="cellIs" dxfId="1067" priority="1" stopIfTrue="1" operator="between">
      <formula>0</formula>
      <formula>0.5</formula>
    </cfRule>
    <cfRule type="cellIs" dxfId="1066" priority="2" stopIfTrue="1" operator="between">
      <formula>0</formula>
      <formula>99999999999999</formula>
    </cfRule>
    <cfRule type="cellIs" dxfId="1065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4FEE-047F-40C2-A6D4-1BD534563B0A}">
  <dimension ref="A2:K127"/>
  <sheetViews>
    <sheetView topLeftCell="F52" workbookViewId="0">
      <selection activeCell="K58" sqref="K58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'[5]мой Баланс для проверки'!A7:K7</f>
        <v>за апрель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70" t="s">
        <v>5</v>
      </c>
      <c r="B9" s="470" t="s">
        <v>6</v>
      </c>
      <c r="C9" s="470"/>
      <c r="D9" s="456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70"/>
      <c r="B10" s="470"/>
      <c r="C10" s="470"/>
      <c r="D10" s="456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124">
        <v>1</v>
      </c>
      <c r="B11" s="470">
        <v>2</v>
      </c>
      <c r="C11" s="470"/>
      <c r="D11" s="125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110">
        <v>1</v>
      </c>
      <c r="B12" s="463" t="s">
        <v>16</v>
      </c>
      <c r="C12" s="463"/>
      <c r="D12" s="107" t="s">
        <v>17</v>
      </c>
      <c r="E12" s="91">
        <f>G12</f>
        <v>79630184</v>
      </c>
      <c r="F12" s="91"/>
      <c r="G12" s="91">
        <f>ROUND(G13+G18+G21+G26,0)</f>
        <v>79630184</v>
      </c>
      <c r="H12" s="91">
        <f>H18+H21+H26+H13</f>
        <v>19970048</v>
      </c>
      <c r="I12" s="91"/>
      <c r="J12" s="91">
        <f>J13+J21+J26</f>
        <v>59660136</v>
      </c>
      <c r="K12" s="91"/>
    </row>
    <row r="13" spans="1:11" ht="33.75" customHeight="1" x14ac:dyDescent="0.25">
      <c r="A13" s="126" t="s">
        <v>18</v>
      </c>
      <c r="B13" s="475" t="s">
        <v>19</v>
      </c>
      <c r="C13" s="476"/>
      <c r="D13" s="127" t="s">
        <v>17</v>
      </c>
      <c r="E13" s="95">
        <f t="shared" ref="E13:E18" si="0">G13</f>
        <v>46429242</v>
      </c>
      <c r="F13" s="95"/>
      <c r="G13" s="95">
        <f>ROUND(G14+G15+G16+G17,0)</f>
        <v>46429242</v>
      </c>
      <c r="H13" s="95">
        <f>H16</f>
        <v>7779333</v>
      </c>
      <c r="I13" s="95">
        <v>0</v>
      </c>
      <c r="J13" s="95">
        <f>ROUND(J14+J15+J16+J17,0)</f>
        <v>38649909</v>
      </c>
      <c r="K13" s="95"/>
    </row>
    <row r="14" spans="1:11" ht="33.75" customHeight="1" x14ac:dyDescent="0.25">
      <c r="A14" s="103" t="s">
        <v>20</v>
      </c>
      <c r="B14" s="474" t="s">
        <v>21</v>
      </c>
      <c r="C14" s="474"/>
      <c r="D14" s="107" t="s">
        <v>17</v>
      </c>
      <c r="E14" s="50">
        <f t="shared" si="0"/>
        <v>26087217</v>
      </c>
      <c r="F14" s="50"/>
      <c r="G14" s="50">
        <f>H14+I14+J14+K14</f>
        <v>26087217</v>
      </c>
      <c r="H14" s="50">
        <v>0</v>
      </c>
      <c r="I14" s="50">
        <v>0</v>
      </c>
      <c r="J14" s="50">
        <v>26087217</v>
      </c>
      <c r="K14" s="50"/>
    </row>
    <row r="15" spans="1:11" ht="33.75" customHeight="1" x14ac:dyDescent="0.25">
      <c r="A15" s="103" t="s">
        <v>22</v>
      </c>
      <c r="B15" s="474" t="s">
        <v>23</v>
      </c>
      <c r="C15" s="474"/>
      <c r="D15" s="107" t="s">
        <v>17</v>
      </c>
      <c r="E15" s="50">
        <f t="shared" si="0"/>
        <v>12562692</v>
      </c>
      <c r="F15" s="50"/>
      <c r="G15" s="50">
        <f>H15+I15+J15+K15</f>
        <v>12562692</v>
      </c>
      <c r="H15" s="50">
        <v>0</v>
      </c>
      <c r="I15" s="50">
        <v>0</v>
      </c>
      <c r="J15" s="50">
        <v>12562692</v>
      </c>
      <c r="K15" s="50">
        <v>0</v>
      </c>
    </row>
    <row r="16" spans="1:11" ht="33.75" customHeight="1" x14ac:dyDescent="0.25">
      <c r="A16" s="103" t="s">
        <v>24</v>
      </c>
      <c r="B16" s="474" t="s">
        <v>25</v>
      </c>
      <c r="C16" s="474"/>
      <c r="D16" s="107" t="s">
        <v>17</v>
      </c>
      <c r="E16" s="50">
        <f t="shared" si="0"/>
        <v>7779333</v>
      </c>
      <c r="F16" s="50"/>
      <c r="G16" s="50">
        <f>H16</f>
        <v>7779333</v>
      </c>
      <c r="H16" s="50">
        <v>7779333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128" t="s">
        <v>26</v>
      </c>
      <c r="B17" s="477" t="s">
        <v>27</v>
      </c>
      <c r="C17" s="477"/>
      <c r="D17" s="129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126" t="s">
        <v>28</v>
      </c>
      <c r="B18" s="473" t="s">
        <v>29</v>
      </c>
      <c r="C18" s="473"/>
      <c r="D18" s="127" t="s">
        <v>17</v>
      </c>
      <c r="E18" s="95">
        <f t="shared" si="0"/>
        <v>3351267</v>
      </c>
      <c r="F18" s="95"/>
      <c r="G18" s="95">
        <f>H18</f>
        <v>3351267</v>
      </c>
      <c r="H18" s="95">
        <f>H20</f>
        <v>3351267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103" t="s">
        <v>30</v>
      </c>
      <c r="B19" s="474" t="s">
        <v>31</v>
      </c>
      <c r="C19" s="474"/>
      <c r="D19" s="107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103" t="s">
        <v>32</v>
      </c>
      <c r="B20" s="474" t="s">
        <v>33</v>
      </c>
      <c r="C20" s="474"/>
      <c r="D20" s="107" t="s">
        <v>17</v>
      </c>
      <c r="E20" s="50">
        <f t="shared" ref="E20:E31" si="1">G20</f>
        <v>3351267</v>
      </c>
      <c r="F20" s="50"/>
      <c r="G20" s="50">
        <f>H20+I20+J20+K20</f>
        <v>3351267</v>
      </c>
      <c r="H20" s="50">
        <v>3351267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126" t="s">
        <v>34</v>
      </c>
      <c r="B21" s="473" t="s">
        <v>35</v>
      </c>
      <c r="C21" s="473"/>
      <c r="D21" s="127" t="s">
        <v>17</v>
      </c>
      <c r="E21" s="95">
        <f t="shared" si="1"/>
        <v>2943788</v>
      </c>
      <c r="F21" s="95"/>
      <c r="G21" s="95">
        <f>J21+H21</f>
        <v>2943788</v>
      </c>
      <c r="H21" s="95">
        <f>H24+H25</f>
        <v>1047764</v>
      </c>
      <c r="I21" s="95">
        <v>0</v>
      </c>
      <c r="J21" s="95">
        <f>J22+J23+J24+J25</f>
        <v>1896024</v>
      </c>
      <c r="K21" s="95">
        <v>0</v>
      </c>
    </row>
    <row r="22" spans="1:11" ht="33.75" customHeight="1" x14ac:dyDescent="0.25">
      <c r="A22" s="103" t="s">
        <v>36</v>
      </c>
      <c r="B22" s="474" t="s">
        <v>37</v>
      </c>
      <c r="C22" s="474"/>
      <c r="D22" s="107" t="s">
        <v>17</v>
      </c>
      <c r="E22" s="50">
        <f t="shared" si="1"/>
        <v>462833</v>
      </c>
      <c r="F22" s="50"/>
      <c r="G22" s="50">
        <f>H22+I22+J22+K22</f>
        <v>462833</v>
      </c>
      <c r="H22" s="50">
        <v>0</v>
      </c>
      <c r="I22" s="50">
        <v>0</v>
      </c>
      <c r="J22" s="50">
        <v>462833</v>
      </c>
      <c r="K22" s="50">
        <v>0</v>
      </c>
    </row>
    <row r="23" spans="1:11" ht="33.75" customHeight="1" x14ac:dyDescent="0.25">
      <c r="A23" s="103" t="s">
        <v>38</v>
      </c>
      <c r="B23" s="474" t="s">
        <v>39</v>
      </c>
      <c r="C23" s="474"/>
      <c r="D23" s="107" t="s">
        <v>17</v>
      </c>
      <c r="E23" s="99">
        <f t="shared" si="1"/>
        <v>992717</v>
      </c>
      <c r="F23" s="99"/>
      <c r="G23" s="99">
        <f>J23</f>
        <v>992717</v>
      </c>
      <c r="H23" s="99">
        <v>0</v>
      </c>
      <c r="I23" s="99">
        <v>0</v>
      </c>
      <c r="J23" s="99">
        <v>992717</v>
      </c>
      <c r="K23" s="50">
        <v>0</v>
      </c>
    </row>
    <row r="24" spans="1:11" ht="33.75" customHeight="1" x14ac:dyDescent="0.25">
      <c r="A24" s="103" t="s">
        <v>40</v>
      </c>
      <c r="B24" s="474" t="s">
        <v>41</v>
      </c>
      <c r="C24" s="474"/>
      <c r="D24" s="107" t="s">
        <v>17</v>
      </c>
      <c r="E24" s="99">
        <f t="shared" si="1"/>
        <v>1047764</v>
      </c>
      <c r="F24" s="99"/>
      <c r="G24" s="99">
        <f>H24</f>
        <v>1047764</v>
      </c>
      <c r="H24" s="99">
        <v>1047764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103"/>
      <c r="B25" s="474" t="s">
        <v>42</v>
      </c>
      <c r="C25" s="474"/>
      <c r="D25" s="107"/>
      <c r="E25" s="99">
        <f t="shared" si="1"/>
        <v>440474</v>
      </c>
      <c r="F25" s="99"/>
      <c r="G25" s="99">
        <f>J25</f>
        <v>440474</v>
      </c>
      <c r="H25" s="99"/>
      <c r="I25" s="50"/>
      <c r="J25" s="50">
        <v>440474</v>
      </c>
      <c r="K25" s="50"/>
    </row>
    <row r="26" spans="1:11" ht="33.75" customHeight="1" x14ac:dyDescent="0.25">
      <c r="A26" s="126" t="s">
        <v>43</v>
      </c>
      <c r="B26" s="473" t="s">
        <v>44</v>
      </c>
      <c r="C26" s="473"/>
      <c r="D26" s="127" t="s">
        <v>17</v>
      </c>
      <c r="E26" s="95">
        <f t="shared" si="1"/>
        <v>26905887</v>
      </c>
      <c r="F26" s="95"/>
      <c r="G26" s="95">
        <f>H26+I26+J26+K26</f>
        <v>26905887</v>
      </c>
      <c r="H26" s="95">
        <f>H27</f>
        <v>7791684</v>
      </c>
      <c r="I26" s="95">
        <v>0</v>
      </c>
      <c r="J26" s="95">
        <f>J27+J29+J30+J28+J31</f>
        <v>19114203</v>
      </c>
      <c r="K26" s="95">
        <v>0</v>
      </c>
    </row>
    <row r="27" spans="1:11" ht="33.75" customHeight="1" x14ac:dyDescent="0.25">
      <c r="A27" s="103" t="s">
        <v>45</v>
      </c>
      <c r="B27" s="463" t="s">
        <v>46</v>
      </c>
      <c r="C27" s="463"/>
      <c r="D27" s="107" t="s">
        <v>17</v>
      </c>
      <c r="E27" s="50">
        <f t="shared" si="1"/>
        <v>16619888</v>
      </c>
      <c r="F27" s="50"/>
      <c r="G27" s="50">
        <f>H27+I27+J27+K27</f>
        <v>16619888</v>
      </c>
      <c r="H27" s="50">
        <v>7791684</v>
      </c>
      <c r="I27" s="50">
        <v>0</v>
      </c>
      <c r="J27" s="50">
        <v>8828204</v>
      </c>
      <c r="K27" s="50">
        <v>0</v>
      </c>
    </row>
    <row r="28" spans="1:11" ht="33.75" customHeight="1" x14ac:dyDescent="0.25">
      <c r="A28" s="103" t="s">
        <v>47</v>
      </c>
      <c r="B28" s="454" t="s">
        <v>48</v>
      </c>
      <c r="C28" s="455"/>
      <c r="D28" s="107" t="s">
        <v>17</v>
      </c>
      <c r="E28" s="50">
        <f t="shared" si="1"/>
        <v>169952</v>
      </c>
      <c r="F28" s="50"/>
      <c r="G28" s="50">
        <f>J28</f>
        <v>169952</v>
      </c>
      <c r="H28" s="50"/>
      <c r="I28" s="50"/>
      <c r="J28" s="50">
        <v>169952</v>
      </c>
      <c r="K28" s="50"/>
    </row>
    <row r="29" spans="1:11" ht="33.75" customHeight="1" x14ac:dyDescent="0.25">
      <c r="A29" s="103" t="s">
        <v>49</v>
      </c>
      <c r="B29" s="463" t="s">
        <v>50</v>
      </c>
      <c r="C29" s="463"/>
      <c r="D29" s="107" t="s">
        <v>17</v>
      </c>
      <c r="E29" s="50">
        <f t="shared" si="1"/>
        <v>668326</v>
      </c>
      <c r="F29" s="50"/>
      <c r="G29" s="50">
        <f>H29+I29+J29+K29</f>
        <v>668326</v>
      </c>
      <c r="H29" s="50">
        <v>0</v>
      </c>
      <c r="I29" s="50">
        <v>0</v>
      </c>
      <c r="J29" s="50">
        <v>668326</v>
      </c>
      <c r="K29" s="50">
        <v>0</v>
      </c>
    </row>
    <row r="30" spans="1:11" ht="33.75" customHeight="1" x14ac:dyDescent="0.25">
      <c r="A30" s="103" t="s">
        <v>51</v>
      </c>
      <c r="B30" s="463" t="s">
        <v>52</v>
      </c>
      <c r="C30" s="463"/>
      <c r="D30" s="107" t="s">
        <v>17</v>
      </c>
      <c r="E30" s="50">
        <f t="shared" si="1"/>
        <v>8475033</v>
      </c>
      <c r="F30" s="50"/>
      <c r="G30" s="50">
        <f>H30+I30+J30+K30</f>
        <v>8475033</v>
      </c>
      <c r="H30" s="50"/>
      <c r="I30" s="50"/>
      <c r="J30" s="50">
        <v>8475033</v>
      </c>
      <c r="K30" s="50"/>
    </row>
    <row r="31" spans="1:11" ht="33.75" customHeight="1" x14ac:dyDescent="0.25">
      <c r="A31" s="103" t="s">
        <v>53</v>
      </c>
      <c r="B31" s="463" t="s">
        <v>54</v>
      </c>
      <c r="C31" s="463"/>
      <c r="D31" s="107" t="s">
        <v>17</v>
      </c>
      <c r="E31" s="50">
        <f t="shared" si="1"/>
        <v>972688</v>
      </c>
      <c r="F31" s="50"/>
      <c r="G31" s="50">
        <f>H31+I31+J31+K31</f>
        <v>972688</v>
      </c>
      <c r="H31" s="50"/>
      <c r="I31" s="50"/>
      <c r="J31" s="50">
        <v>972688</v>
      </c>
      <c r="K31" s="50"/>
    </row>
    <row r="32" spans="1:11" ht="33.75" customHeight="1" x14ac:dyDescent="0.25">
      <c r="A32" s="132" t="s">
        <v>55</v>
      </c>
      <c r="B32" s="484" t="s">
        <v>56</v>
      </c>
      <c r="C32" s="484"/>
      <c r="D32" s="133" t="s">
        <v>17</v>
      </c>
      <c r="E32" s="134">
        <f>G32</f>
        <v>79612790.971798003</v>
      </c>
      <c r="F32" s="135"/>
      <c r="G32" s="134">
        <f>J32+K32+H32+I32</f>
        <v>79612790.971798003</v>
      </c>
      <c r="H32" s="134">
        <f>H33+H52+H58</f>
        <v>0</v>
      </c>
      <c r="I32" s="134">
        <f>I33+I52+I58</f>
        <v>0</v>
      </c>
      <c r="J32" s="134">
        <f>J33+J52+J58</f>
        <v>31648484.751800001</v>
      </c>
      <c r="K32" s="134">
        <f>K33+K52+K58</f>
        <v>47964306.219998002</v>
      </c>
    </row>
    <row r="33" spans="1:11" ht="33.75" customHeight="1" x14ac:dyDescent="0.25">
      <c r="A33" s="136" t="s">
        <v>57</v>
      </c>
      <c r="B33" s="480" t="s">
        <v>58</v>
      </c>
      <c r="C33" s="480"/>
      <c r="D33" s="137" t="s">
        <v>17</v>
      </c>
      <c r="E33" s="48">
        <f>G33</f>
        <v>77104811.786998004</v>
      </c>
      <c r="F33" s="48"/>
      <c r="G33" s="48">
        <f>SUM(H33:K33)</f>
        <v>77104811.786998004</v>
      </c>
      <c r="H33" s="48">
        <f>H34+H49</f>
        <v>0</v>
      </c>
      <c r="I33" s="48">
        <f>I34+I49</f>
        <v>0</v>
      </c>
      <c r="J33" s="48">
        <f>J34+J49</f>
        <v>29467921.634999998</v>
      </c>
      <c r="K33" s="48">
        <f>K34+K49</f>
        <v>47636890.151997998</v>
      </c>
    </row>
    <row r="34" spans="1:11" ht="48" customHeight="1" x14ac:dyDescent="0.25">
      <c r="A34" s="136" t="s">
        <v>59</v>
      </c>
      <c r="B34" s="480" t="s">
        <v>60</v>
      </c>
      <c r="C34" s="480"/>
      <c r="D34" s="137" t="s">
        <v>17</v>
      </c>
      <c r="E34" s="48">
        <f>G34</f>
        <v>66758428.898000002</v>
      </c>
      <c r="F34" s="48"/>
      <c r="G34" s="48">
        <f>SUM(H34:K34)</f>
        <v>66758428.898000002</v>
      </c>
      <c r="H34" s="48">
        <f>H36+H37+H38+H39+H40+H41+H42+H43+H44+H45+H46</f>
        <v>0</v>
      </c>
      <c r="I34" s="48">
        <f>I36+I37+I38+I39+I40+I41+I42+I43+I44+I45+I46</f>
        <v>0</v>
      </c>
      <c r="J34" s="48">
        <f>SUM(J35:J48)</f>
        <v>19305820.217</v>
      </c>
      <c r="K34" s="48">
        <f>SUM(K35:K48)</f>
        <v>47452608.681000002</v>
      </c>
    </row>
    <row r="35" spans="1:11" ht="31.5" customHeight="1" x14ac:dyDescent="0.25">
      <c r="A35" s="138" t="s">
        <v>64</v>
      </c>
      <c r="B35" s="480" t="s">
        <v>65</v>
      </c>
      <c r="C35" s="480"/>
      <c r="D35" s="137" t="s">
        <v>17</v>
      </c>
      <c r="E35" s="48">
        <f t="shared" ref="E35:E44" si="2">G35</f>
        <v>2268275.2050000001</v>
      </c>
      <c r="F35" s="48"/>
      <c r="G35" s="48">
        <f t="shared" ref="G35:G49" si="3">SUM(H35:K35)</f>
        <v>2268275.2050000001</v>
      </c>
      <c r="H35" s="48"/>
      <c r="I35" s="48"/>
      <c r="J35" s="48">
        <v>1721940.615</v>
      </c>
      <c r="K35" s="48">
        <v>546334.59000000008</v>
      </c>
    </row>
    <row r="36" spans="1:11" ht="31.5" customHeight="1" x14ac:dyDescent="0.25">
      <c r="A36" s="138" t="s">
        <v>66</v>
      </c>
      <c r="B36" s="480" t="s">
        <v>67</v>
      </c>
      <c r="C36" s="480"/>
      <c r="D36" s="137" t="s">
        <v>17</v>
      </c>
      <c r="E36" s="48">
        <f t="shared" si="2"/>
        <v>9841149.75</v>
      </c>
      <c r="F36" s="48"/>
      <c r="G36" s="48">
        <f t="shared" si="3"/>
        <v>9841149.75</v>
      </c>
      <c r="H36" s="48"/>
      <c r="I36" s="48"/>
      <c r="J36" s="48">
        <v>3964473.6839999999</v>
      </c>
      <c r="K36" s="48">
        <v>5876676.0659999996</v>
      </c>
    </row>
    <row r="37" spans="1:11" ht="31.5" customHeight="1" x14ac:dyDescent="0.25">
      <c r="A37" s="138" t="s">
        <v>68</v>
      </c>
      <c r="B37" s="480" t="s">
        <v>69</v>
      </c>
      <c r="C37" s="480"/>
      <c r="D37" s="137" t="s">
        <v>17</v>
      </c>
      <c r="E37" s="48">
        <f t="shared" si="2"/>
        <v>4029652.014</v>
      </c>
      <c r="F37" s="48"/>
      <c r="G37" s="48">
        <f t="shared" si="3"/>
        <v>4029652.014</v>
      </c>
      <c r="H37" s="48"/>
      <c r="I37" s="48"/>
      <c r="J37" s="48">
        <v>1357370.0759999999</v>
      </c>
      <c r="K37" s="48">
        <v>2672281.9380000001</v>
      </c>
    </row>
    <row r="38" spans="1:11" ht="31.5" customHeight="1" x14ac:dyDescent="0.25">
      <c r="A38" s="138" t="s">
        <v>70</v>
      </c>
      <c r="B38" s="480" t="s">
        <v>71</v>
      </c>
      <c r="C38" s="480"/>
      <c r="D38" s="137" t="s">
        <v>17</v>
      </c>
      <c r="E38" s="48">
        <f t="shared" si="2"/>
        <v>9036758.5930000003</v>
      </c>
      <c r="F38" s="48"/>
      <c r="G38" s="48">
        <f t="shared" si="3"/>
        <v>9036758.5930000003</v>
      </c>
      <c r="H38" s="48"/>
      <c r="I38" s="48"/>
      <c r="J38" s="48">
        <v>1043351.365</v>
      </c>
      <c r="K38" s="48">
        <v>7993407.2280000001</v>
      </c>
    </row>
    <row r="39" spans="1:11" ht="31.5" customHeight="1" x14ac:dyDescent="0.25">
      <c r="A39" s="138" t="s">
        <v>72</v>
      </c>
      <c r="B39" s="480" t="s">
        <v>73</v>
      </c>
      <c r="C39" s="480"/>
      <c r="D39" s="137" t="s">
        <v>17</v>
      </c>
      <c r="E39" s="48">
        <f>G39</f>
        <v>15828746.564999999</v>
      </c>
      <c r="F39" s="48"/>
      <c r="G39" s="48">
        <f t="shared" si="3"/>
        <v>15828746.564999999</v>
      </c>
      <c r="H39" s="48"/>
      <c r="I39" s="48"/>
      <c r="J39" s="48">
        <v>1733950.2550000001</v>
      </c>
      <c r="K39" s="48">
        <v>14094796.309999999</v>
      </c>
    </row>
    <row r="40" spans="1:11" ht="31.5" customHeight="1" x14ac:dyDescent="0.25">
      <c r="A40" s="138" t="s">
        <v>74</v>
      </c>
      <c r="B40" s="480" t="s">
        <v>75</v>
      </c>
      <c r="C40" s="480"/>
      <c r="D40" s="137" t="s">
        <v>17</v>
      </c>
      <c r="E40" s="48">
        <f t="shared" si="2"/>
        <v>4102174.38</v>
      </c>
      <c r="F40" s="48"/>
      <c r="G40" s="48">
        <f t="shared" si="3"/>
        <v>4102174.38</v>
      </c>
      <c r="H40" s="49"/>
      <c r="I40" s="49"/>
      <c r="J40" s="49">
        <v>1371076.7120000001</v>
      </c>
      <c r="K40" s="49">
        <v>2731097.6680000001</v>
      </c>
    </row>
    <row r="41" spans="1:11" ht="31.5" customHeight="1" x14ac:dyDescent="0.25">
      <c r="A41" s="138" t="s">
        <v>76</v>
      </c>
      <c r="B41" s="480" t="s">
        <v>77</v>
      </c>
      <c r="C41" s="480"/>
      <c r="D41" s="137" t="s">
        <v>17</v>
      </c>
      <c r="E41" s="48">
        <f t="shared" si="2"/>
        <v>415987.36</v>
      </c>
      <c r="F41" s="48"/>
      <c r="G41" s="48">
        <f t="shared" si="3"/>
        <v>415987.36</v>
      </c>
      <c r="H41" s="49"/>
      <c r="I41" s="49"/>
      <c r="J41" s="49">
        <v>194812.79999999999</v>
      </c>
      <c r="K41" s="49">
        <v>221174.56</v>
      </c>
    </row>
    <row r="42" spans="1:11" ht="31.5" customHeight="1" x14ac:dyDescent="0.25">
      <c r="A42" s="138" t="s">
        <v>78</v>
      </c>
      <c r="B42" s="480" t="s">
        <v>79</v>
      </c>
      <c r="C42" s="480"/>
      <c r="D42" s="137" t="s">
        <v>17</v>
      </c>
      <c r="E42" s="48">
        <f t="shared" si="2"/>
        <v>5004801.3569999998</v>
      </c>
      <c r="F42" s="48"/>
      <c r="G42" s="48">
        <f t="shared" si="3"/>
        <v>5004801.3569999998</v>
      </c>
      <c r="H42" s="49"/>
      <c r="I42" s="49"/>
      <c r="J42" s="49">
        <v>1762850.041</v>
      </c>
      <c r="K42" s="49">
        <v>3241951.3160000001</v>
      </c>
    </row>
    <row r="43" spans="1:11" ht="31.5" customHeight="1" x14ac:dyDescent="0.25">
      <c r="A43" s="138" t="s">
        <v>80</v>
      </c>
      <c r="B43" s="480" t="s">
        <v>81</v>
      </c>
      <c r="C43" s="480"/>
      <c r="D43" s="137" t="s">
        <v>17</v>
      </c>
      <c r="E43" s="48">
        <f t="shared" si="2"/>
        <v>2428825.27</v>
      </c>
      <c r="F43" s="48"/>
      <c r="G43" s="48">
        <f t="shared" si="3"/>
        <v>2428825.27</v>
      </c>
      <c r="H43" s="49"/>
      <c r="I43" s="49"/>
      <c r="J43" s="49">
        <v>818136.14399999997</v>
      </c>
      <c r="K43" s="49">
        <v>1610689.1259999999</v>
      </c>
    </row>
    <row r="44" spans="1:11" s="41" customFormat="1" ht="31.5" customHeight="1" x14ac:dyDescent="0.2">
      <c r="A44" s="138" t="s">
        <v>82</v>
      </c>
      <c r="B44" s="480" t="s">
        <v>83</v>
      </c>
      <c r="C44" s="480"/>
      <c r="D44" s="137" t="s">
        <v>17</v>
      </c>
      <c r="E44" s="48">
        <f t="shared" si="2"/>
        <v>9152180.4850000013</v>
      </c>
      <c r="F44" s="48"/>
      <c r="G44" s="48">
        <f t="shared" si="3"/>
        <v>9152180.4850000013</v>
      </c>
      <c r="H44" s="49"/>
      <c r="I44" s="49"/>
      <c r="J44" s="49">
        <v>2741751.1970000002</v>
      </c>
      <c r="K44" s="49">
        <v>6410429.2880000006</v>
      </c>
    </row>
    <row r="45" spans="1:11" ht="31.5" customHeight="1" x14ac:dyDescent="0.25">
      <c r="A45" s="138" t="s">
        <v>84</v>
      </c>
      <c r="B45" s="480" t="s">
        <v>85</v>
      </c>
      <c r="C45" s="480"/>
      <c r="D45" s="137" t="s">
        <v>17</v>
      </c>
      <c r="E45" s="48">
        <f>G45</f>
        <v>0</v>
      </c>
      <c r="F45" s="48"/>
      <c r="G45" s="48">
        <f t="shared" si="3"/>
        <v>0</v>
      </c>
      <c r="H45" s="49"/>
      <c r="I45" s="49"/>
      <c r="J45" s="48"/>
      <c r="K45" s="48"/>
    </row>
    <row r="46" spans="1:11" ht="31.5" customHeight="1" x14ac:dyDescent="0.25">
      <c r="A46" s="138" t="s">
        <v>86</v>
      </c>
      <c r="B46" s="480" t="s">
        <v>87</v>
      </c>
      <c r="C46" s="480"/>
      <c r="D46" s="137" t="s">
        <v>17</v>
      </c>
      <c r="E46" s="48">
        <f>G46</f>
        <v>0</v>
      </c>
      <c r="F46" s="48"/>
      <c r="G46" s="48">
        <f>SUM(H46:K46)</f>
        <v>0</v>
      </c>
      <c r="H46" s="49"/>
      <c r="I46" s="49"/>
      <c r="J46" s="48"/>
      <c r="K46" s="48">
        <v>0</v>
      </c>
    </row>
    <row r="47" spans="1:11" ht="31.5" customHeight="1" x14ac:dyDescent="0.25">
      <c r="A47" s="138" t="s">
        <v>88</v>
      </c>
      <c r="B47" s="480" t="s">
        <v>89</v>
      </c>
      <c r="C47" s="480"/>
      <c r="D47" s="137" t="s">
        <v>17</v>
      </c>
      <c r="E47" s="48">
        <f>G47</f>
        <v>4624771.0470000003</v>
      </c>
      <c r="F47" s="48"/>
      <c r="G47" s="48">
        <f>SUM(H47:K47)</f>
        <v>4624771.0470000003</v>
      </c>
      <c r="H47" s="49"/>
      <c r="I47" s="49"/>
      <c r="J47" s="49">
        <v>2583594.4559999998</v>
      </c>
      <c r="K47" s="49">
        <v>2041176.591</v>
      </c>
    </row>
    <row r="48" spans="1:11" s="143" customFormat="1" ht="31.5" customHeight="1" x14ac:dyDescent="0.25">
      <c r="A48" s="139" t="s">
        <v>90</v>
      </c>
      <c r="B48" s="482" t="s">
        <v>91</v>
      </c>
      <c r="C48" s="482"/>
      <c r="D48" s="140" t="s">
        <v>17</v>
      </c>
      <c r="E48" s="141">
        <f>G48</f>
        <v>25106.871999999999</v>
      </c>
      <c r="F48" s="141"/>
      <c r="G48" s="141">
        <f>SUM(H48:K48)</f>
        <v>25106.871999999999</v>
      </c>
      <c r="H48" s="142"/>
      <c r="I48" s="142"/>
      <c r="J48" s="142">
        <v>12512.871999999999</v>
      </c>
      <c r="K48" s="142">
        <v>12594</v>
      </c>
    </row>
    <row r="49" spans="1:11" s="143" customFormat="1" ht="31.5" customHeight="1" x14ac:dyDescent="0.25">
      <c r="A49" s="144" t="s">
        <v>92</v>
      </c>
      <c r="B49" s="482" t="s">
        <v>93</v>
      </c>
      <c r="C49" s="482"/>
      <c r="D49" s="140" t="s">
        <v>17</v>
      </c>
      <c r="E49" s="141">
        <f>G49</f>
        <v>10346382.888998</v>
      </c>
      <c r="F49" s="141"/>
      <c r="G49" s="141">
        <f t="shared" si="3"/>
        <v>10346382.888998</v>
      </c>
      <c r="H49" s="141"/>
      <c r="I49" s="141"/>
      <c r="J49" s="141">
        <v>10162101.418</v>
      </c>
      <c r="K49" s="141">
        <v>184281.470998</v>
      </c>
    </row>
    <row r="50" spans="1:11" ht="34.5" customHeight="1" x14ac:dyDescent="0.25">
      <c r="A50" s="138" t="s">
        <v>94</v>
      </c>
      <c r="B50" s="483" t="s">
        <v>95</v>
      </c>
      <c r="C50" s="483"/>
      <c r="D50" s="137" t="s">
        <v>17</v>
      </c>
      <c r="E50" s="51"/>
      <c r="F50" s="51"/>
      <c r="G50" s="51"/>
      <c r="H50" s="51"/>
      <c r="I50" s="51"/>
      <c r="J50" s="51"/>
      <c r="K50" s="51"/>
    </row>
    <row r="51" spans="1:11" ht="31.5" customHeight="1" x14ac:dyDescent="0.25">
      <c r="A51" s="136" t="s">
        <v>96</v>
      </c>
      <c r="B51" s="480" t="s">
        <v>97</v>
      </c>
      <c r="C51" s="480"/>
      <c r="D51" s="137" t="s">
        <v>17</v>
      </c>
      <c r="E51" s="51">
        <v>0</v>
      </c>
      <c r="F51" s="51"/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28.5" customHeight="1" x14ac:dyDescent="0.25">
      <c r="A52" s="136" t="s">
        <v>98</v>
      </c>
      <c r="B52" s="480" t="s">
        <v>99</v>
      </c>
      <c r="C52" s="480"/>
      <c r="D52" s="137" t="s">
        <v>17</v>
      </c>
      <c r="E52" s="48">
        <f>G52</f>
        <v>2149498.4468</v>
      </c>
      <c r="F52" s="48"/>
      <c r="G52" s="49">
        <f>H52+I52+J52+K52</f>
        <v>2149498.4468</v>
      </c>
      <c r="H52" s="49">
        <v>0</v>
      </c>
      <c r="I52" s="49">
        <v>0</v>
      </c>
      <c r="J52" s="49">
        <f>J53+J54</f>
        <v>2149498.4468</v>
      </c>
      <c r="K52" s="49">
        <f>K53</f>
        <v>0</v>
      </c>
    </row>
    <row r="53" spans="1:11" ht="28.5" customHeight="1" x14ac:dyDescent="0.25">
      <c r="A53" s="138" t="s">
        <v>100</v>
      </c>
      <c r="B53" s="480" t="s">
        <v>101</v>
      </c>
      <c r="C53" s="480"/>
      <c r="D53" s="137" t="s">
        <v>17</v>
      </c>
      <c r="E53" s="48">
        <f>G53</f>
        <v>89490.446800000005</v>
      </c>
      <c r="F53" s="48"/>
      <c r="G53" s="49">
        <f>H53+I53+J53+K53</f>
        <v>89490.446800000005</v>
      </c>
      <c r="H53" s="49">
        <v>0</v>
      </c>
      <c r="I53" s="49">
        <v>0</v>
      </c>
      <c r="J53" s="145">
        <v>89490.446800000005</v>
      </c>
      <c r="K53" s="49"/>
    </row>
    <row r="54" spans="1:11" ht="28.5" customHeight="1" x14ac:dyDescent="0.25">
      <c r="A54" s="138" t="s">
        <v>102</v>
      </c>
      <c r="B54" s="479" t="s">
        <v>103</v>
      </c>
      <c r="C54" s="479"/>
      <c r="D54" s="137" t="s">
        <v>17</v>
      </c>
      <c r="E54" s="50">
        <f>G54</f>
        <v>2060008</v>
      </c>
      <c r="F54" s="50"/>
      <c r="G54" s="51">
        <f>H54+I54+J54+K54</f>
        <v>2060008</v>
      </c>
      <c r="H54" s="51">
        <v>0</v>
      </c>
      <c r="I54" s="51">
        <v>0</v>
      </c>
      <c r="J54" s="51">
        <v>2060008</v>
      </c>
      <c r="K54" s="51">
        <v>0</v>
      </c>
    </row>
    <row r="55" spans="1:11" ht="28.5" customHeight="1" x14ac:dyDescent="0.25">
      <c r="A55" s="138" t="s">
        <v>104</v>
      </c>
      <c r="B55" s="479" t="s">
        <v>105</v>
      </c>
      <c r="C55" s="479"/>
      <c r="D55" s="137" t="s">
        <v>17</v>
      </c>
      <c r="E55" s="51">
        <v>0</v>
      </c>
      <c r="F55" s="51"/>
      <c r="G55" s="51">
        <v>0</v>
      </c>
      <c r="H55" s="51">
        <v>0</v>
      </c>
      <c r="I55" s="51">
        <v>0</v>
      </c>
      <c r="J55" s="51">
        <v>0</v>
      </c>
      <c r="K55" s="51">
        <v>0</v>
      </c>
    </row>
    <row r="56" spans="1:11" ht="28.5" customHeight="1" x14ac:dyDescent="0.25">
      <c r="A56" s="374"/>
      <c r="B56" s="375"/>
      <c r="C56" s="375"/>
      <c r="D56" s="376"/>
      <c r="E56" s="373"/>
      <c r="F56" s="373"/>
      <c r="G56" s="373"/>
      <c r="H56" s="373"/>
      <c r="I56" s="373"/>
      <c r="J56" s="373"/>
      <c r="K56" s="373"/>
    </row>
    <row r="57" spans="1:11" ht="35.25" customHeight="1" x14ac:dyDescent="0.25">
      <c r="A57" s="136" t="s">
        <v>106</v>
      </c>
      <c r="B57" s="480" t="s">
        <v>107</v>
      </c>
      <c r="C57" s="480"/>
      <c r="D57" s="137" t="s">
        <v>17</v>
      </c>
      <c r="E57" s="50">
        <v>0</v>
      </c>
      <c r="F57" s="50"/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1" ht="28.5" customHeight="1" x14ac:dyDescent="0.25">
      <c r="A58" s="136" t="s">
        <v>108</v>
      </c>
      <c r="B58" s="422" t="s">
        <v>109</v>
      </c>
      <c r="C58" s="422"/>
      <c r="D58" s="137" t="s">
        <v>17</v>
      </c>
      <c r="E58" s="48">
        <f>G58</f>
        <v>358480.73800000007</v>
      </c>
      <c r="F58" s="48"/>
      <c r="G58" s="49">
        <f>J58+K58</f>
        <v>358480.73800000007</v>
      </c>
      <c r="H58" s="49">
        <v>0</v>
      </c>
      <c r="I58" s="49">
        <v>0</v>
      </c>
      <c r="J58" s="49">
        <v>31064.67</v>
      </c>
      <c r="K58" s="49">
        <v>327416.06800000009</v>
      </c>
    </row>
    <row r="59" spans="1:11" ht="36" customHeight="1" x14ac:dyDescent="0.25">
      <c r="A59" s="136" t="s">
        <v>110</v>
      </c>
      <c r="B59" s="481" t="s">
        <v>111</v>
      </c>
      <c r="C59" s="481"/>
      <c r="D59" s="137" t="s">
        <v>17</v>
      </c>
      <c r="E59" s="50">
        <v>0</v>
      </c>
      <c r="F59" s="50"/>
      <c r="G59" s="50">
        <v>0</v>
      </c>
      <c r="H59" s="50">
        <v>0</v>
      </c>
      <c r="I59" s="50">
        <v>0</v>
      </c>
      <c r="J59" s="50">
        <v>0</v>
      </c>
      <c r="K59" s="50">
        <v>0</v>
      </c>
    </row>
    <row r="60" spans="1:11" ht="28.5" customHeight="1" x14ac:dyDescent="0.25">
      <c r="A60" s="136" t="s">
        <v>112</v>
      </c>
      <c r="B60" s="422" t="s">
        <v>113</v>
      </c>
      <c r="C60" s="146" t="s">
        <v>114</v>
      </c>
      <c r="D60" s="137" t="s">
        <v>17</v>
      </c>
      <c r="E60" s="91">
        <f>G60</f>
        <v>17393</v>
      </c>
      <c r="F60" s="50"/>
      <c r="G60" s="91">
        <f>ROUND(G12-G32,0)</f>
        <v>17393</v>
      </c>
      <c r="H60" s="50"/>
      <c r="I60" s="50"/>
      <c r="J60" s="50"/>
      <c r="K60" s="50"/>
    </row>
    <row r="61" spans="1:11" ht="28.5" customHeight="1" x14ac:dyDescent="0.25">
      <c r="A61" s="136" t="s">
        <v>115</v>
      </c>
      <c r="B61" s="422"/>
      <c r="C61" s="146" t="s">
        <v>116</v>
      </c>
      <c r="D61" s="137" t="s">
        <v>117</v>
      </c>
      <c r="E61" s="147">
        <f>G61</f>
        <v>2.1842220030535157E-2</v>
      </c>
      <c r="F61" s="148"/>
      <c r="G61" s="147">
        <f>G60/G12*100</f>
        <v>2.1842220030535157E-2</v>
      </c>
      <c r="H61" s="50"/>
      <c r="I61" s="50"/>
      <c r="J61" s="50"/>
      <c r="K61" s="50"/>
    </row>
    <row r="62" spans="1:11" ht="28.5" customHeight="1" x14ac:dyDescent="0.25">
      <c r="A62" s="136" t="s">
        <v>118</v>
      </c>
      <c r="B62" s="422" t="s">
        <v>119</v>
      </c>
      <c r="C62" s="146"/>
      <c r="D62" s="137" t="s">
        <v>17</v>
      </c>
      <c r="E62" s="149">
        <v>0</v>
      </c>
      <c r="F62" s="99"/>
      <c r="G62" s="149">
        <v>0</v>
      </c>
      <c r="H62" s="99"/>
      <c r="I62" s="99"/>
      <c r="J62" s="99"/>
      <c r="K62" s="99"/>
    </row>
    <row r="63" spans="1:11" ht="28.5" customHeight="1" x14ac:dyDescent="0.25">
      <c r="A63" s="136" t="s">
        <v>120</v>
      </c>
      <c r="B63" s="422"/>
      <c r="C63" s="146"/>
      <c r="D63" s="137" t="s">
        <v>117</v>
      </c>
      <c r="E63" s="147">
        <v>0</v>
      </c>
      <c r="F63" s="150"/>
      <c r="G63" s="147">
        <v>0</v>
      </c>
      <c r="H63" s="99"/>
      <c r="I63" s="99"/>
      <c r="J63" s="99"/>
      <c r="K63" s="99"/>
    </row>
    <row r="64" spans="1:11" ht="28.5" customHeight="1" x14ac:dyDescent="0.25">
      <c r="A64" s="151" t="s">
        <v>121</v>
      </c>
      <c r="B64" s="478" t="s">
        <v>137</v>
      </c>
      <c r="C64" s="478"/>
      <c r="D64" s="152" t="s">
        <v>17</v>
      </c>
      <c r="E64" s="153">
        <f>G64</f>
        <v>77104811.786998004</v>
      </c>
      <c r="F64" s="154"/>
      <c r="G64" s="153">
        <f>G32-G58-G52</f>
        <v>77104811.786998004</v>
      </c>
      <c r="H64" s="153"/>
      <c r="I64" s="153"/>
      <c r="J64" s="153"/>
      <c r="K64" s="154"/>
    </row>
    <row r="65" spans="1:11" ht="28.5" customHeight="1" x14ac:dyDescent="0.25">
      <c r="A65" s="110" t="s">
        <v>123</v>
      </c>
      <c r="B65" s="451" t="s">
        <v>124</v>
      </c>
      <c r="C65" s="451"/>
      <c r="D65" s="107" t="s">
        <v>17</v>
      </c>
      <c r="E65" s="114">
        <f>E58</f>
        <v>358480.73800000007</v>
      </c>
      <c r="F65" s="112"/>
      <c r="G65" s="114">
        <f>G58</f>
        <v>358480.73800000007</v>
      </c>
      <c r="H65" s="114"/>
      <c r="I65" s="114"/>
      <c r="J65" s="114"/>
      <c r="K65" s="112"/>
    </row>
    <row r="66" spans="1:11" ht="28.5" customHeight="1" x14ac:dyDescent="0.3">
      <c r="A66" s="62"/>
      <c r="B66" s="63"/>
      <c r="C66" s="64" t="s">
        <v>143</v>
      </c>
      <c r="D66" s="65"/>
      <c r="E66" s="66"/>
      <c r="F66"/>
      <c r="G66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75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1064" priority="113" stopIfTrue="1" operator="between">
      <formula>0</formula>
      <formula>0.5</formula>
    </cfRule>
    <cfRule type="cellIs" dxfId="1063" priority="114" stopIfTrue="1" operator="between">
      <formula>0</formula>
      <formula>99999999999999</formula>
    </cfRule>
    <cfRule type="cellIs" dxfId="1062" priority="115" stopIfTrue="1" operator="lessThan">
      <formula>0</formula>
    </cfRule>
  </conditionalFormatting>
  <conditionalFormatting sqref="F61 H60:K61">
    <cfRule type="cellIs" dxfId="1061" priority="110" stopIfTrue="1" operator="between">
      <formula>0</formula>
      <formula>0.5</formula>
    </cfRule>
    <cfRule type="cellIs" dxfId="1060" priority="111" stopIfTrue="1" operator="between">
      <formula>0</formula>
      <formula>99999999999999</formula>
    </cfRule>
    <cfRule type="cellIs" dxfId="1059" priority="112" stopIfTrue="1" operator="lessThan">
      <formula>0</formula>
    </cfRule>
  </conditionalFormatting>
  <conditionalFormatting sqref="F62:F63">
    <cfRule type="cellIs" dxfId="1058" priority="107" stopIfTrue="1" operator="between">
      <formula>0</formula>
      <formula>0.5</formula>
    </cfRule>
    <cfRule type="cellIs" dxfId="1057" priority="108" stopIfTrue="1" operator="between">
      <formula>0</formula>
      <formula>99999999999999</formula>
    </cfRule>
    <cfRule type="cellIs" dxfId="1056" priority="109" stopIfTrue="1" operator="lessThan">
      <formula>0</formula>
    </cfRule>
  </conditionalFormatting>
  <conditionalFormatting sqref="E33:K46 E55:K56 E48:K51">
    <cfRule type="cellIs" dxfId="1055" priority="104" stopIfTrue="1" operator="between">
      <formula>0</formula>
      <formula>0.5</formula>
    </cfRule>
    <cfRule type="cellIs" dxfId="1054" priority="105" stopIfTrue="1" operator="between">
      <formula>0</formula>
      <formula>99999999999999</formula>
    </cfRule>
    <cfRule type="cellIs" dxfId="1053" priority="106" stopIfTrue="1" operator="lessThan">
      <formula>0</formula>
    </cfRule>
  </conditionalFormatting>
  <conditionalFormatting sqref="E33:K46 E55:K56 E48:K51">
    <cfRule type="cellIs" dxfId="1052" priority="101" stopIfTrue="1" operator="between">
      <formula>0</formula>
      <formula>0.5</formula>
    </cfRule>
    <cfRule type="cellIs" dxfId="1051" priority="102" stopIfTrue="1" operator="between">
      <formula>0</formula>
      <formula>99999999999999</formula>
    </cfRule>
    <cfRule type="cellIs" dxfId="1050" priority="103" stopIfTrue="1" operator="lessThan">
      <formula>0</formula>
    </cfRule>
  </conditionalFormatting>
  <conditionalFormatting sqref="E33:K46 E55:K56 E48:K51">
    <cfRule type="cellIs" dxfId="1049" priority="98" stopIfTrue="1" operator="between">
      <formula>0</formula>
      <formula>0.5</formula>
    </cfRule>
    <cfRule type="cellIs" dxfId="1048" priority="99" stopIfTrue="1" operator="between">
      <formula>0</formula>
      <formula>99999999999999</formula>
    </cfRule>
    <cfRule type="cellIs" dxfId="1047" priority="100" stopIfTrue="1" operator="lessThan">
      <formula>0</formula>
    </cfRule>
  </conditionalFormatting>
  <conditionalFormatting sqref="J43 J45:J46 J48">
    <cfRule type="cellIs" dxfId="1046" priority="95" stopIfTrue="1" operator="between">
      <formula>0</formula>
      <formula>0.5</formula>
    </cfRule>
    <cfRule type="cellIs" dxfId="1045" priority="96" stopIfTrue="1" operator="between">
      <formula>0</formula>
      <formula>99999999999999</formula>
    </cfRule>
    <cfRule type="cellIs" dxfId="1044" priority="97" stopIfTrue="1" operator="lessThan">
      <formula>0</formula>
    </cfRule>
  </conditionalFormatting>
  <conditionalFormatting sqref="J43 J45:J46 J48">
    <cfRule type="cellIs" dxfId="1043" priority="92" stopIfTrue="1" operator="between">
      <formula>0</formula>
      <formula>0.5</formula>
    </cfRule>
    <cfRule type="cellIs" dxfId="1042" priority="93" stopIfTrue="1" operator="between">
      <formula>0</formula>
      <formula>99999999999999</formula>
    </cfRule>
    <cfRule type="cellIs" dxfId="1041" priority="94" stopIfTrue="1" operator="lessThan">
      <formula>0</formula>
    </cfRule>
  </conditionalFormatting>
  <conditionalFormatting sqref="J43 J45:J46 J48">
    <cfRule type="cellIs" dxfId="1040" priority="89" stopIfTrue="1" operator="between">
      <formula>0</formula>
      <formula>0.5</formula>
    </cfRule>
    <cfRule type="cellIs" dxfId="1039" priority="90" stopIfTrue="1" operator="between">
      <formula>0</formula>
      <formula>99999999999999</formula>
    </cfRule>
    <cfRule type="cellIs" dxfId="1038" priority="91" stopIfTrue="1" operator="lessThan">
      <formula>0</formula>
    </cfRule>
  </conditionalFormatting>
  <conditionalFormatting sqref="J49">
    <cfRule type="cellIs" dxfId="1037" priority="86" stopIfTrue="1" operator="between">
      <formula>0</formula>
      <formula>0.5</formula>
    </cfRule>
    <cfRule type="cellIs" dxfId="1036" priority="87" stopIfTrue="1" operator="between">
      <formula>0</formula>
      <formula>99999999999999</formula>
    </cfRule>
    <cfRule type="cellIs" dxfId="1035" priority="88" stopIfTrue="1" operator="lessThan">
      <formula>0</formula>
    </cfRule>
  </conditionalFormatting>
  <conditionalFormatting sqref="K44">
    <cfRule type="cellIs" dxfId="1034" priority="83" stopIfTrue="1" operator="between">
      <formula>0</formula>
      <formula>0.5</formula>
    </cfRule>
    <cfRule type="cellIs" dxfId="1033" priority="84" stopIfTrue="1" operator="between">
      <formula>0</formula>
      <formula>99999999999999</formula>
    </cfRule>
    <cfRule type="cellIs" dxfId="1032" priority="85" stopIfTrue="1" operator="lessThan">
      <formula>0</formula>
    </cfRule>
  </conditionalFormatting>
  <conditionalFormatting sqref="J44">
    <cfRule type="cellIs" dxfId="1031" priority="80" stopIfTrue="1" operator="between">
      <formula>0</formula>
      <formula>0.5</formula>
    </cfRule>
    <cfRule type="cellIs" dxfId="1030" priority="81" stopIfTrue="1" operator="between">
      <formula>0</formula>
      <formula>99999999999999</formula>
    </cfRule>
    <cfRule type="cellIs" dxfId="1029" priority="82" stopIfTrue="1" operator="lessThan">
      <formula>0</formula>
    </cfRule>
  </conditionalFormatting>
  <conditionalFormatting sqref="J44">
    <cfRule type="cellIs" dxfId="1028" priority="77" stopIfTrue="1" operator="between">
      <formula>0</formula>
      <formula>0.5</formula>
    </cfRule>
    <cfRule type="cellIs" dxfId="1027" priority="78" stopIfTrue="1" operator="between">
      <formula>0</formula>
      <formula>99999999999999</formula>
    </cfRule>
    <cfRule type="cellIs" dxfId="1026" priority="79" stopIfTrue="1" operator="lessThan">
      <formula>0</formula>
    </cfRule>
  </conditionalFormatting>
  <conditionalFormatting sqref="J44">
    <cfRule type="cellIs" dxfId="1025" priority="74" stopIfTrue="1" operator="between">
      <formula>0</formula>
      <formula>0.5</formula>
    </cfRule>
    <cfRule type="cellIs" dxfId="1024" priority="75" stopIfTrue="1" operator="between">
      <formula>0</formula>
      <formula>99999999999999</formula>
    </cfRule>
    <cfRule type="cellIs" dxfId="1023" priority="76" stopIfTrue="1" operator="lessThan">
      <formula>0</formula>
    </cfRule>
  </conditionalFormatting>
  <conditionalFormatting sqref="J39:K39">
    <cfRule type="cellIs" dxfId="1022" priority="71" stopIfTrue="1" operator="between">
      <formula>0</formula>
      <formula>0.5</formula>
    </cfRule>
    <cfRule type="cellIs" dxfId="1021" priority="72" stopIfTrue="1" operator="between">
      <formula>0</formula>
      <formula>99999999999999</formula>
    </cfRule>
    <cfRule type="cellIs" dxfId="1020" priority="73" stopIfTrue="1" operator="lessThan">
      <formula>0</formula>
    </cfRule>
  </conditionalFormatting>
  <conditionalFormatting sqref="J39:K39">
    <cfRule type="cellIs" dxfId="1019" priority="68" stopIfTrue="1" operator="between">
      <formula>0</formula>
      <formula>0.5</formula>
    </cfRule>
    <cfRule type="cellIs" dxfId="1018" priority="69" stopIfTrue="1" operator="between">
      <formula>0</formula>
      <formula>99999999999999</formula>
    </cfRule>
    <cfRule type="cellIs" dxfId="1017" priority="70" stopIfTrue="1" operator="lessThan">
      <formula>0</formula>
    </cfRule>
  </conditionalFormatting>
  <conditionalFormatting sqref="J39:K39">
    <cfRule type="cellIs" dxfId="1016" priority="65" stopIfTrue="1" operator="between">
      <formula>0</formula>
      <formula>0.5</formula>
    </cfRule>
    <cfRule type="cellIs" dxfId="1015" priority="66" stopIfTrue="1" operator="between">
      <formula>0</formula>
      <formula>99999999999999</formula>
    </cfRule>
    <cfRule type="cellIs" dxfId="1014" priority="67" stopIfTrue="1" operator="lessThan">
      <formula>0</formula>
    </cfRule>
  </conditionalFormatting>
  <conditionalFormatting sqref="G39">
    <cfRule type="cellIs" dxfId="1013" priority="62" stopIfTrue="1" operator="between">
      <formula>0</formula>
      <formula>0.5</formula>
    </cfRule>
    <cfRule type="cellIs" dxfId="1012" priority="63" stopIfTrue="1" operator="between">
      <formula>0</formula>
      <formula>99999999999999</formula>
    </cfRule>
    <cfRule type="cellIs" dxfId="1011" priority="64" stopIfTrue="1" operator="lessThan">
      <formula>0</formula>
    </cfRule>
  </conditionalFormatting>
  <conditionalFormatting sqref="E33:K34">
    <cfRule type="cellIs" dxfId="1010" priority="59" stopIfTrue="1" operator="between">
      <formula>0</formula>
      <formula>0.5</formula>
    </cfRule>
    <cfRule type="cellIs" dxfId="1009" priority="60" stopIfTrue="1" operator="between">
      <formula>0</formula>
      <formula>99999999999999</formula>
    </cfRule>
    <cfRule type="cellIs" dxfId="1008" priority="61" stopIfTrue="1" operator="lessThan">
      <formula>0</formula>
    </cfRule>
  </conditionalFormatting>
  <conditionalFormatting sqref="F12:K12 E13:K14 E26:K31 E17:K20 E15:I15 K15 E16:G16 I16:K16">
    <cfRule type="cellIs" dxfId="1007" priority="56" stopIfTrue="1" operator="between">
      <formula>0</formula>
      <formula>0.5</formula>
    </cfRule>
    <cfRule type="cellIs" dxfId="1006" priority="57" stopIfTrue="1" operator="between">
      <formula>0</formula>
      <formula>99999999999999</formula>
    </cfRule>
    <cfRule type="cellIs" dxfId="1005" priority="58" stopIfTrue="1" operator="lessThan">
      <formula>0</formula>
    </cfRule>
  </conditionalFormatting>
  <conditionalFormatting sqref="E21:K22 K23 I24:K24">
    <cfRule type="cellIs" dxfId="1004" priority="53" stopIfTrue="1" operator="between">
      <formula>0</formula>
      <formula>0.5</formula>
    </cfRule>
    <cfRule type="cellIs" dxfId="1003" priority="54" stopIfTrue="1" operator="between">
      <formula>0</formula>
      <formula>99999999999999</formula>
    </cfRule>
    <cfRule type="cellIs" dxfId="1002" priority="55" stopIfTrue="1" operator="lessThan">
      <formula>0</formula>
    </cfRule>
  </conditionalFormatting>
  <conditionalFormatting sqref="E23:J23">
    <cfRule type="cellIs" dxfId="1001" priority="50" stopIfTrue="1" operator="between">
      <formula>0</formula>
      <formula>0.5</formula>
    </cfRule>
    <cfRule type="cellIs" dxfId="1000" priority="51" stopIfTrue="1" operator="between">
      <formula>0</formula>
      <formula>99999999999999</formula>
    </cfRule>
    <cfRule type="cellIs" dxfId="999" priority="52" stopIfTrue="1" operator="lessThan">
      <formula>0</formula>
    </cfRule>
  </conditionalFormatting>
  <conditionalFormatting sqref="H24">
    <cfRule type="cellIs" dxfId="998" priority="47" stopIfTrue="1" operator="between">
      <formula>0</formula>
      <formula>0.5</formula>
    </cfRule>
    <cfRule type="cellIs" dxfId="997" priority="48" stopIfTrue="1" operator="between">
      <formula>0</formula>
      <formula>99999999999999</formula>
    </cfRule>
    <cfRule type="cellIs" dxfId="996" priority="49" stopIfTrue="1" operator="lessThan">
      <formula>0</formula>
    </cfRule>
  </conditionalFormatting>
  <conditionalFormatting sqref="E24:G24">
    <cfRule type="cellIs" dxfId="995" priority="44" stopIfTrue="1" operator="between">
      <formula>0</formula>
      <formula>0.5</formula>
    </cfRule>
    <cfRule type="cellIs" dxfId="994" priority="45" stopIfTrue="1" operator="between">
      <formula>0</formula>
      <formula>99999999999999</formula>
    </cfRule>
    <cfRule type="cellIs" dxfId="993" priority="46" stopIfTrue="1" operator="lessThan">
      <formula>0</formula>
    </cfRule>
  </conditionalFormatting>
  <conditionalFormatting sqref="I25:K25">
    <cfRule type="cellIs" dxfId="992" priority="41" stopIfTrue="1" operator="between">
      <formula>0</formula>
      <formula>0.5</formula>
    </cfRule>
    <cfRule type="cellIs" dxfId="991" priority="42" stopIfTrue="1" operator="between">
      <formula>0</formula>
      <formula>99999999999999</formula>
    </cfRule>
    <cfRule type="cellIs" dxfId="990" priority="43" stopIfTrue="1" operator="lessThan">
      <formula>0</formula>
    </cfRule>
  </conditionalFormatting>
  <conditionalFormatting sqref="H25">
    <cfRule type="cellIs" dxfId="989" priority="38" stopIfTrue="1" operator="between">
      <formula>0</formula>
      <formula>0.5</formula>
    </cfRule>
    <cfRule type="cellIs" dxfId="988" priority="39" stopIfTrue="1" operator="between">
      <formula>0</formula>
      <formula>99999999999999</formula>
    </cfRule>
    <cfRule type="cellIs" dxfId="987" priority="40" stopIfTrue="1" operator="lessThan">
      <formula>0</formula>
    </cfRule>
  </conditionalFormatting>
  <conditionalFormatting sqref="E25:G25">
    <cfRule type="cellIs" dxfId="986" priority="35" stopIfTrue="1" operator="between">
      <formula>0</formula>
      <formula>0.5</formula>
    </cfRule>
    <cfRule type="cellIs" dxfId="985" priority="36" stopIfTrue="1" operator="between">
      <formula>0</formula>
      <formula>99999999999999</formula>
    </cfRule>
    <cfRule type="cellIs" dxfId="984" priority="37" stopIfTrue="1" operator="lessThan">
      <formula>0</formula>
    </cfRule>
  </conditionalFormatting>
  <conditionalFormatting sqref="J15">
    <cfRule type="cellIs" dxfId="983" priority="32" stopIfTrue="1" operator="between">
      <formula>0</formula>
      <formula>0.5</formula>
    </cfRule>
    <cfRule type="cellIs" dxfId="982" priority="33" stopIfTrue="1" operator="between">
      <formula>0</formula>
      <formula>99999999999999</formula>
    </cfRule>
    <cfRule type="cellIs" dxfId="981" priority="34" stopIfTrue="1" operator="lessThan">
      <formula>0</formula>
    </cfRule>
  </conditionalFormatting>
  <conditionalFormatting sqref="H16">
    <cfRule type="cellIs" dxfId="980" priority="29" stopIfTrue="1" operator="between">
      <formula>0</formula>
      <formula>0.5</formula>
    </cfRule>
    <cfRule type="cellIs" dxfId="979" priority="30" stopIfTrue="1" operator="between">
      <formula>0</formula>
      <formula>99999999999999</formula>
    </cfRule>
    <cfRule type="cellIs" dxfId="978" priority="31" stopIfTrue="1" operator="lessThan">
      <formula>0</formula>
    </cfRule>
  </conditionalFormatting>
  <conditionalFormatting sqref="H16">
    <cfRule type="expression" dxfId="977" priority="28">
      <formula>"округл($H$15;0)-$H$15&lt;&gt;0"</formula>
    </cfRule>
  </conditionalFormatting>
  <conditionalFormatting sqref="F12:K12">
    <cfRule type="expression" dxfId="976" priority="116">
      <formula>"ОКРУГЛ($E$11;0)-$E$11&lt;&gt;0"</formula>
    </cfRule>
    <cfRule type="colorScale" priority="117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975" priority="25" stopIfTrue="1" operator="between">
      <formula>0</formula>
      <formula>0.5</formula>
    </cfRule>
    <cfRule type="cellIs" dxfId="974" priority="26" stopIfTrue="1" operator="between">
      <formula>0</formula>
      <formula>99999999999999</formula>
    </cfRule>
    <cfRule type="cellIs" dxfId="973" priority="27" stopIfTrue="1" operator="lessThan">
      <formula>0</formula>
    </cfRule>
  </conditionalFormatting>
  <conditionalFormatting sqref="E52:K52">
    <cfRule type="cellIs" dxfId="972" priority="22" stopIfTrue="1" operator="between">
      <formula>0</formula>
      <formula>0.5</formula>
    </cfRule>
    <cfRule type="cellIs" dxfId="971" priority="23" stopIfTrue="1" operator="between">
      <formula>0</formula>
      <formula>99999999999999</formula>
    </cfRule>
    <cfRule type="cellIs" dxfId="970" priority="24" stopIfTrue="1" operator="lessThan">
      <formula>0</formula>
    </cfRule>
  </conditionalFormatting>
  <conditionalFormatting sqref="E65:K65">
    <cfRule type="cellIs" dxfId="969" priority="19" stopIfTrue="1" operator="between">
      <formula>0</formula>
      <formula>0.5</formula>
    </cfRule>
    <cfRule type="cellIs" dxfId="968" priority="20" stopIfTrue="1" operator="between">
      <formula>0</formula>
      <formula>99999999999999</formula>
    </cfRule>
    <cfRule type="cellIs" dxfId="967" priority="21" stopIfTrue="1" operator="lessThan">
      <formula>0</formula>
    </cfRule>
  </conditionalFormatting>
  <conditionalFormatting sqref="E47:K47">
    <cfRule type="cellIs" dxfId="966" priority="16" stopIfTrue="1" operator="between">
      <formula>0</formula>
      <formula>0.5</formula>
    </cfRule>
    <cfRule type="cellIs" dxfId="965" priority="17" stopIfTrue="1" operator="between">
      <formula>0</formula>
      <formula>99999999999999</formula>
    </cfRule>
    <cfRule type="cellIs" dxfId="964" priority="18" stopIfTrue="1" operator="lessThan">
      <formula>0</formula>
    </cfRule>
  </conditionalFormatting>
  <conditionalFormatting sqref="E47:K47">
    <cfRule type="cellIs" dxfId="963" priority="13" stopIfTrue="1" operator="between">
      <formula>0</formula>
      <formula>0.5</formula>
    </cfRule>
    <cfRule type="cellIs" dxfId="962" priority="14" stopIfTrue="1" operator="between">
      <formula>0</formula>
      <formula>99999999999999</formula>
    </cfRule>
    <cfRule type="cellIs" dxfId="961" priority="15" stopIfTrue="1" operator="lessThan">
      <formula>0</formula>
    </cfRule>
  </conditionalFormatting>
  <conditionalFormatting sqref="E47:K47">
    <cfRule type="cellIs" dxfId="960" priority="10" stopIfTrue="1" operator="between">
      <formula>0</formula>
      <formula>0.5</formula>
    </cfRule>
    <cfRule type="cellIs" dxfId="959" priority="11" stopIfTrue="1" operator="between">
      <formula>0</formula>
      <formula>99999999999999</formula>
    </cfRule>
    <cfRule type="cellIs" dxfId="958" priority="12" stopIfTrue="1" operator="lessThan">
      <formula>0</formula>
    </cfRule>
  </conditionalFormatting>
  <conditionalFormatting sqref="J47">
    <cfRule type="cellIs" dxfId="957" priority="7" stopIfTrue="1" operator="between">
      <formula>0</formula>
      <formula>0.5</formula>
    </cfRule>
    <cfRule type="cellIs" dxfId="956" priority="8" stopIfTrue="1" operator="between">
      <formula>0</formula>
      <formula>99999999999999</formula>
    </cfRule>
    <cfRule type="cellIs" dxfId="955" priority="9" stopIfTrue="1" operator="lessThan">
      <formula>0</formula>
    </cfRule>
  </conditionalFormatting>
  <conditionalFormatting sqref="J47">
    <cfRule type="cellIs" dxfId="954" priority="4" stopIfTrue="1" operator="between">
      <formula>0</formula>
      <formula>0.5</formula>
    </cfRule>
    <cfRule type="cellIs" dxfId="953" priority="5" stopIfTrue="1" operator="between">
      <formula>0</formula>
      <formula>99999999999999</formula>
    </cfRule>
    <cfRule type="cellIs" dxfId="952" priority="6" stopIfTrue="1" operator="lessThan">
      <formula>0</formula>
    </cfRule>
  </conditionalFormatting>
  <conditionalFormatting sqref="J47">
    <cfRule type="cellIs" dxfId="951" priority="1" stopIfTrue="1" operator="between">
      <formula>0</formula>
      <formula>0.5</formula>
    </cfRule>
    <cfRule type="cellIs" dxfId="950" priority="2" stopIfTrue="1" operator="between">
      <formula>0</formula>
      <formula>99999999999999</formula>
    </cfRule>
    <cfRule type="cellIs" dxfId="949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66AC-5FBD-4823-A41E-7A97E12BFD87}">
  <dimension ref="A2:K127"/>
  <sheetViews>
    <sheetView topLeftCell="L5" workbookViewId="0">
      <selection activeCell="L5" sqref="L1:Z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'[6]Баланс для проверки'!A7:K7</f>
        <v>за май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470" t="s">
        <v>5</v>
      </c>
      <c r="B9" s="470" t="s">
        <v>6</v>
      </c>
      <c r="C9" s="470"/>
      <c r="D9" s="456" t="s">
        <v>7</v>
      </c>
      <c r="E9" s="422" t="s">
        <v>8</v>
      </c>
      <c r="F9" s="422"/>
      <c r="G9" s="422"/>
      <c r="H9" s="422"/>
      <c r="I9" s="422"/>
      <c r="J9" s="422"/>
      <c r="K9" s="422"/>
    </row>
    <row r="10" spans="1:11" ht="51" customHeight="1" x14ac:dyDescent="0.25">
      <c r="A10" s="470"/>
      <c r="B10" s="470"/>
      <c r="C10" s="470"/>
      <c r="D10" s="456"/>
      <c r="E10" s="86" t="s">
        <v>9</v>
      </c>
      <c r="F10" s="86" t="s">
        <v>10</v>
      </c>
      <c r="G10" s="86" t="s">
        <v>11</v>
      </c>
      <c r="H10" s="86" t="s">
        <v>12</v>
      </c>
      <c r="I10" s="86" t="s">
        <v>13</v>
      </c>
      <c r="J10" s="86" t="s">
        <v>14</v>
      </c>
      <c r="K10" s="86" t="s">
        <v>15</v>
      </c>
    </row>
    <row r="11" spans="1:11" x14ac:dyDescent="0.25">
      <c r="A11" s="124">
        <v>1</v>
      </c>
      <c r="B11" s="470">
        <v>2</v>
      </c>
      <c r="C11" s="470"/>
      <c r="D11" s="125">
        <v>3</v>
      </c>
      <c r="E11" s="90">
        <v>4</v>
      </c>
      <c r="F11" s="90">
        <v>5</v>
      </c>
      <c r="G11" s="86">
        <v>6</v>
      </c>
      <c r="H11" s="86">
        <v>7</v>
      </c>
      <c r="I11" s="86">
        <v>8</v>
      </c>
      <c r="J11" s="86">
        <v>9</v>
      </c>
      <c r="K11" s="86">
        <v>10</v>
      </c>
    </row>
    <row r="12" spans="1:11" ht="33.75" customHeight="1" x14ac:dyDescent="0.25">
      <c r="A12" s="110">
        <v>1</v>
      </c>
      <c r="B12" s="463" t="s">
        <v>16</v>
      </c>
      <c r="C12" s="463"/>
      <c r="D12" s="107" t="s">
        <v>17</v>
      </c>
      <c r="E12" s="91">
        <f>G12</f>
        <v>78490668</v>
      </c>
      <c r="F12" s="91"/>
      <c r="G12" s="91">
        <f>ROUND(G13+G18+G21+G26,0)</f>
        <v>78490668</v>
      </c>
      <c r="H12" s="91">
        <f>H18+H21+H26+H13</f>
        <v>19990050</v>
      </c>
      <c r="I12" s="91"/>
      <c r="J12" s="91">
        <f>J13+J21+J26</f>
        <v>58500618</v>
      </c>
      <c r="K12" s="91"/>
    </row>
    <row r="13" spans="1:11" ht="33.75" customHeight="1" x14ac:dyDescent="0.25">
      <c r="A13" s="126" t="s">
        <v>18</v>
      </c>
      <c r="B13" s="475" t="s">
        <v>19</v>
      </c>
      <c r="C13" s="476"/>
      <c r="D13" s="127" t="s">
        <v>17</v>
      </c>
      <c r="E13" s="95">
        <f t="shared" ref="E13:E18" si="0">G13</f>
        <v>45889677</v>
      </c>
      <c r="F13" s="95"/>
      <c r="G13" s="95">
        <f>ROUND(G14+G15+G16+G17,0)</f>
        <v>45889677</v>
      </c>
      <c r="H13" s="95">
        <f>H16</f>
        <v>7786386</v>
      </c>
      <c r="I13" s="95">
        <v>0</v>
      </c>
      <c r="J13" s="95">
        <f>ROUND(J14+J15+J16+J17,0)</f>
        <v>38103291</v>
      </c>
      <c r="K13" s="95"/>
    </row>
    <row r="14" spans="1:11" ht="33.75" customHeight="1" x14ac:dyDescent="0.25">
      <c r="A14" s="103" t="s">
        <v>20</v>
      </c>
      <c r="B14" s="474" t="s">
        <v>21</v>
      </c>
      <c r="C14" s="474"/>
      <c r="D14" s="107" t="s">
        <v>17</v>
      </c>
      <c r="E14" s="50">
        <f t="shared" si="0"/>
        <v>25620995</v>
      </c>
      <c r="F14" s="50"/>
      <c r="G14" s="50">
        <f>H14+I14+J14+K14</f>
        <v>25620995</v>
      </c>
      <c r="H14" s="50">
        <v>0</v>
      </c>
      <c r="I14" s="50">
        <v>0</v>
      </c>
      <c r="J14" s="50">
        <v>25620995</v>
      </c>
      <c r="K14" s="50"/>
    </row>
    <row r="15" spans="1:11" ht="33.75" customHeight="1" x14ac:dyDescent="0.25">
      <c r="A15" s="103" t="s">
        <v>22</v>
      </c>
      <c r="B15" s="474" t="s">
        <v>23</v>
      </c>
      <c r="C15" s="474"/>
      <c r="D15" s="107" t="s">
        <v>17</v>
      </c>
      <c r="E15" s="50">
        <f t="shared" si="0"/>
        <v>12482296</v>
      </c>
      <c r="F15" s="50"/>
      <c r="G15" s="50">
        <f>H15+I15+J15+K15</f>
        <v>12482296</v>
      </c>
      <c r="H15" s="50">
        <v>0</v>
      </c>
      <c r="I15" s="50">
        <v>0</v>
      </c>
      <c r="J15" s="50">
        <v>12482296</v>
      </c>
      <c r="K15" s="50">
        <v>0</v>
      </c>
    </row>
    <row r="16" spans="1:11" ht="33.75" customHeight="1" x14ac:dyDescent="0.25">
      <c r="A16" s="103" t="s">
        <v>24</v>
      </c>
      <c r="B16" s="474" t="s">
        <v>25</v>
      </c>
      <c r="C16" s="474"/>
      <c r="D16" s="107" t="s">
        <v>17</v>
      </c>
      <c r="E16" s="50">
        <f t="shared" si="0"/>
        <v>7786386</v>
      </c>
      <c r="F16" s="50"/>
      <c r="G16" s="50">
        <f>H16</f>
        <v>7786386</v>
      </c>
      <c r="H16" s="50">
        <v>7786386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128" t="s">
        <v>26</v>
      </c>
      <c r="B17" s="477" t="s">
        <v>27</v>
      </c>
      <c r="C17" s="477"/>
      <c r="D17" s="129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126" t="s">
        <v>28</v>
      </c>
      <c r="B18" s="473" t="s">
        <v>29</v>
      </c>
      <c r="C18" s="473"/>
      <c r="D18" s="127" t="s">
        <v>17</v>
      </c>
      <c r="E18" s="95">
        <f t="shared" si="0"/>
        <v>3410551</v>
      </c>
      <c r="F18" s="95"/>
      <c r="G18" s="95">
        <f>H18</f>
        <v>3410551</v>
      </c>
      <c r="H18" s="95">
        <f>H20</f>
        <v>3410551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103" t="s">
        <v>30</v>
      </c>
      <c r="B19" s="474" t="s">
        <v>31</v>
      </c>
      <c r="C19" s="474"/>
      <c r="D19" s="107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103" t="s">
        <v>32</v>
      </c>
      <c r="B20" s="474" t="s">
        <v>33</v>
      </c>
      <c r="C20" s="474"/>
      <c r="D20" s="107" t="s">
        <v>17</v>
      </c>
      <c r="E20" s="50">
        <f t="shared" ref="E20:E31" si="1">G20</f>
        <v>3410551</v>
      </c>
      <c r="F20" s="50"/>
      <c r="G20" s="50">
        <f>H20+I20+J20+K20</f>
        <v>3410551</v>
      </c>
      <c r="H20" s="50">
        <v>3410551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126" t="s">
        <v>34</v>
      </c>
      <c r="B21" s="473" t="s">
        <v>35</v>
      </c>
      <c r="C21" s="473"/>
      <c r="D21" s="127" t="s">
        <v>17</v>
      </c>
      <c r="E21" s="95">
        <f t="shared" si="1"/>
        <v>3097127</v>
      </c>
      <c r="F21" s="95"/>
      <c r="G21" s="95">
        <f>J21+H21</f>
        <v>3097127</v>
      </c>
      <c r="H21" s="95">
        <f>H24+H25</f>
        <v>1073121</v>
      </c>
      <c r="I21" s="95">
        <v>0</v>
      </c>
      <c r="J21" s="95">
        <f>J22+J23+J24+J25</f>
        <v>2024006</v>
      </c>
      <c r="K21" s="95">
        <v>0</v>
      </c>
    </row>
    <row r="22" spans="1:11" ht="33.75" customHeight="1" x14ac:dyDescent="0.25">
      <c r="A22" s="103" t="s">
        <v>36</v>
      </c>
      <c r="B22" s="474" t="s">
        <v>37</v>
      </c>
      <c r="C22" s="474"/>
      <c r="D22" s="107" t="s">
        <v>17</v>
      </c>
      <c r="E22" s="50">
        <f t="shared" si="1"/>
        <v>491792</v>
      </c>
      <c r="F22" s="50"/>
      <c r="G22" s="50">
        <f>H22+I22+J22+K22</f>
        <v>491792</v>
      </c>
      <c r="H22" s="50">
        <v>0</v>
      </c>
      <c r="I22" s="50">
        <v>0</v>
      </c>
      <c r="J22" s="50">
        <v>491792</v>
      </c>
      <c r="K22" s="50">
        <v>0</v>
      </c>
    </row>
    <row r="23" spans="1:11" ht="33.75" customHeight="1" x14ac:dyDescent="0.25">
      <c r="A23" s="103" t="s">
        <v>38</v>
      </c>
      <c r="B23" s="474" t="s">
        <v>39</v>
      </c>
      <c r="C23" s="474"/>
      <c r="D23" s="107" t="s">
        <v>17</v>
      </c>
      <c r="E23" s="99">
        <f t="shared" si="1"/>
        <v>1050285</v>
      </c>
      <c r="F23" s="99"/>
      <c r="G23" s="99">
        <f>J23</f>
        <v>1050285</v>
      </c>
      <c r="H23" s="99">
        <v>0</v>
      </c>
      <c r="I23" s="99">
        <v>0</v>
      </c>
      <c r="J23" s="99">
        <v>1050285</v>
      </c>
      <c r="K23" s="50">
        <v>0</v>
      </c>
    </row>
    <row r="24" spans="1:11" ht="33.75" customHeight="1" x14ac:dyDescent="0.25">
      <c r="A24" s="103" t="s">
        <v>40</v>
      </c>
      <c r="B24" s="474" t="s">
        <v>41</v>
      </c>
      <c r="C24" s="474"/>
      <c r="D24" s="107" t="s">
        <v>17</v>
      </c>
      <c r="E24" s="99">
        <f t="shared" si="1"/>
        <v>1073121</v>
      </c>
      <c r="F24" s="99"/>
      <c r="G24" s="99">
        <f>H24</f>
        <v>1073121</v>
      </c>
      <c r="H24" s="99">
        <v>1073121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103"/>
      <c r="B25" s="474" t="s">
        <v>42</v>
      </c>
      <c r="C25" s="474"/>
      <c r="D25" s="107"/>
      <c r="E25" s="99">
        <f t="shared" si="1"/>
        <v>481929</v>
      </c>
      <c r="F25" s="99"/>
      <c r="G25" s="99">
        <f>J25</f>
        <v>481929</v>
      </c>
      <c r="H25" s="99"/>
      <c r="I25" s="50"/>
      <c r="J25" s="50">
        <v>481929</v>
      </c>
      <c r="K25" s="50"/>
    </row>
    <row r="26" spans="1:11" ht="33.75" customHeight="1" x14ac:dyDescent="0.25">
      <c r="A26" s="126" t="s">
        <v>43</v>
      </c>
      <c r="B26" s="473" t="s">
        <v>44</v>
      </c>
      <c r="C26" s="473"/>
      <c r="D26" s="127" t="s">
        <v>17</v>
      </c>
      <c r="E26" s="95">
        <f t="shared" si="1"/>
        <v>26093313</v>
      </c>
      <c r="F26" s="95"/>
      <c r="G26" s="95">
        <f>H26+I26+J26+K26</f>
        <v>26093313</v>
      </c>
      <c r="H26" s="95">
        <f>H27</f>
        <v>7719992</v>
      </c>
      <c r="I26" s="95">
        <v>0</v>
      </c>
      <c r="J26" s="95">
        <f>J27+J29+J30+J28+J31</f>
        <v>18373321</v>
      </c>
      <c r="K26" s="95">
        <v>0</v>
      </c>
    </row>
    <row r="27" spans="1:11" ht="33.75" customHeight="1" x14ac:dyDescent="0.25">
      <c r="A27" s="103" t="s">
        <v>45</v>
      </c>
      <c r="B27" s="463" t="s">
        <v>46</v>
      </c>
      <c r="C27" s="463"/>
      <c r="D27" s="107" t="s">
        <v>17</v>
      </c>
      <c r="E27" s="50">
        <f t="shared" si="1"/>
        <v>17305551</v>
      </c>
      <c r="F27" s="50"/>
      <c r="G27" s="50">
        <f>H27+I27+J27+K27</f>
        <v>17305551</v>
      </c>
      <c r="H27" s="50">
        <v>7719992</v>
      </c>
      <c r="I27" s="50">
        <v>0</v>
      </c>
      <c r="J27" s="50">
        <v>9585559</v>
      </c>
      <c r="K27" s="50">
        <v>0</v>
      </c>
    </row>
    <row r="28" spans="1:11" ht="33.75" customHeight="1" x14ac:dyDescent="0.25">
      <c r="A28" s="103" t="s">
        <v>47</v>
      </c>
      <c r="B28" s="454" t="s">
        <v>48</v>
      </c>
      <c r="C28" s="455"/>
      <c r="D28" s="107" t="s">
        <v>17</v>
      </c>
      <c r="E28" s="50">
        <f t="shared" si="1"/>
        <v>169304</v>
      </c>
      <c r="F28" s="50"/>
      <c r="G28" s="50">
        <f>J28</f>
        <v>169304</v>
      </c>
      <c r="H28" s="50"/>
      <c r="I28" s="50"/>
      <c r="J28" s="50">
        <v>169304</v>
      </c>
      <c r="K28" s="50"/>
    </row>
    <row r="29" spans="1:11" ht="33.75" customHeight="1" x14ac:dyDescent="0.25">
      <c r="A29" s="103" t="s">
        <v>49</v>
      </c>
      <c r="B29" s="463" t="s">
        <v>50</v>
      </c>
      <c r="C29" s="463"/>
      <c r="D29" s="107" t="s">
        <v>17</v>
      </c>
      <c r="E29" s="50">
        <f t="shared" si="1"/>
        <v>730537</v>
      </c>
      <c r="F29" s="50"/>
      <c r="G29" s="50">
        <f>H29+I29+J29+K29</f>
        <v>730537</v>
      </c>
      <c r="H29" s="50">
        <v>0</v>
      </c>
      <c r="I29" s="50">
        <v>0</v>
      </c>
      <c r="J29" s="50">
        <v>730537</v>
      </c>
      <c r="K29" s="50">
        <v>0</v>
      </c>
    </row>
    <row r="30" spans="1:11" ht="33.75" customHeight="1" x14ac:dyDescent="0.25">
      <c r="A30" s="103" t="s">
        <v>51</v>
      </c>
      <c r="B30" s="463" t="s">
        <v>52</v>
      </c>
      <c r="C30" s="463"/>
      <c r="D30" s="107" t="s">
        <v>17</v>
      </c>
      <c r="E30" s="50">
        <f t="shared" si="1"/>
        <v>6908225</v>
      </c>
      <c r="F30" s="50"/>
      <c r="G30" s="50">
        <f>H30+I30+J30+K30</f>
        <v>6908225</v>
      </c>
      <c r="H30" s="50"/>
      <c r="I30" s="50"/>
      <c r="J30" s="50">
        <v>6908225</v>
      </c>
      <c r="K30" s="50"/>
    </row>
    <row r="31" spans="1:11" ht="33.75" customHeight="1" x14ac:dyDescent="0.25">
      <c r="A31" s="103" t="s">
        <v>53</v>
      </c>
      <c r="B31" s="463" t="s">
        <v>54</v>
      </c>
      <c r="C31" s="463"/>
      <c r="D31" s="107" t="s">
        <v>17</v>
      </c>
      <c r="E31" s="50">
        <f t="shared" si="1"/>
        <v>979696</v>
      </c>
      <c r="F31" s="50"/>
      <c r="G31" s="50">
        <f>H31+I31+J31+K31</f>
        <v>979696</v>
      </c>
      <c r="H31" s="50"/>
      <c r="I31" s="50"/>
      <c r="J31" s="50">
        <v>979696</v>
      </c>
      <c r="K31" s="50"/>
    </row>
    <row r="32" spans="1:11" ht="33.75" customHeight="1" x14ac:dyDescent="0.25">
      <c r="A32" s="126" t="s">
        <v>55</v>
      </c>
      <c r="B32" s="473" t="s">
        <v>56</v>
      </c>
      <c r="C32" s="473"/>
      <c r="D32" s="127" t="s">
        <v>17</v>
      </c>
      <c r="E32" s="130">
        <f>G32</f>
        <v>77134838.020199999</v>
      </c>
      <c r="F32" s="131"/>
      <c r="G32" s="130">
        <f>J32+K32+H32+I32</f>
        <v>77134838.020199999</v>
      </c>
      <c r="H32" s="130">
        <f>H33+H52+H58</f>
        <v>0</v>
      </c>
      <c r="I32" s="130">
        <f>I33+I52+I58</f>
        <v>0</v>
      </c>
      <c r="J32" s="130">
        <f>J33+J52+J58</f>
        <v>28811360.742199995</v>
      </c>
      <c r="K32" s="130">
        <f>K33+K52+K58</f>
        <v>48323477.278000005</v>
      </c>
    </row>
    <row r="33" spans="1:11" ht="33.75" customHeight="1" x14ac:dyDescent="0.25">
      <c r="A33" s="110" t="s">
        <v>57</v>
      </c>
      <c r="B33" s="463" t="s">
        <v>58</v>
      </c>
      <c r="C33" s="463"/>
      <c r="D33" s="104" t="s">
        <v>17</v>
      </c>
      <c r="E33" s="105">
        <f>G33</f>
        <v>74518878.958000004</v>
      </c>
      <c r="F33" s="105"/>
      <c r="G33" s="105">
        <f>SUM(H33:K33)</f>
        <v>74518878.958000004</v>
      </c>
      <c r="H33" s="105">
        <f>H34+H49</f>
        <v>0</v>
      </c>
      <c r="I33" s="105">
        <f>I34+I49</f>
        <v>0</v>
      </c>
      <c r="J33" s="105">
        <f>J34+J49</f>
        <v>26517581.780999996</v>
      </c>
      <c r="K33" s="105">
        <f>K34+K49</f>
        <v>48001297.177000001</v>
      </c>
    </row>
    <row r="34" spans="1:11" ht="48" customHeight="1" x14ac:dyDescent="0.25">
      <c r="A34" s="110" t="s">
        <v>59</v>
      </c>
      <c r="B34" s="463" t="s">
        <v>60</v>
      </c>
      <c r="C34" s="463"/>
      <c r="D34" s="107" t="s">
        <v>17</v>
      </c>
      <c r="E34" s="105">
        <f>G34</f>
        <v>64196762.486000001</v>
      </c>
      <c r="F34" s="105"/>
      <c r="G34" s="105">
        <f>SUM(H34:K34)</f>
        <v>64196762.486000001</v>
      </c>
      <c r="H34" s="105">
        <f>H36+H37+H38+H39+H40+H41+H42+H43+H44+H45+H46</f>
        <v>0</v>
      </c>
      <c r="I34" s="105">
        <f>I36+I37+I38+I39+I40+I41+I42+I43+I44+I45+I46</f>
        <v>0</v>
      </c>
      <c r="J34" s="105">
        <f>SUM(J35:J48)</f>
        <v>16360164.494999997</v>
      </c>
      <c r="K34" s="106">
        <f>SUM(K35:K48)</f>
        <v>47836597.991000004</v>
      </c>
    </row>
    <row r="35" spans="1:11" ht="31.5" customHeight="1" x14ac:dyDescent="0.25">
      <c r="A35" s="103" t="s">
        <v>64</v>
      </c>
      <c r="B35" s="463" t="s">
        <v>65</v>
      </c>
      <c r="C35" s="463"/>
      <c r="D35" s="104" t="s">
        <v>17</v>
      </c>
      <c r="E35" s="105">
        <f t="shared" ref="E35:E44" si="2">G35</f>
        <v>1934654.216</v>
      </c>
      <c r="F35" s="105"/>
      <c r="G35" s="105">
        <f t="shared" ref="G35:G49" si="3">SUM(H35:K35)</f>
        <v>1934654.216</v>
      </c>
      <c r="H35" s="105"/>
      <c r="I35" s="105"/>
      <c r="J35" s="105">
        <v>1483957.58</v>
      </c>
      <c r="K35" s="106">
        <v>450696.636</v>
      </c>
    </row>
    <row r="36" spans="1:11" ht="31.5" customHeight="1" x14ac:dyDescent="0.25">
      <c r="A36" s="157" t="s">
        <v>66</v>
      </c>
      <c r="B36" s="520" t="s">
        <v>67</v>
      </c>
      <c r="C36" s="520"/>
      <c r="D36" s="158" t="s">
        <v>17</v>
      </c>
      <c r="E36" s="159">
        <f t="shared" si="2"/>
        <v>9496300.1079999991</v>
      </c>
      <c r="F36" s="159"/>
      <c r="G36" s="159">
        <f t="shared" si="3"/>
        <v>9496300.1079999991</v>
      </c>
      <c r="H36" s="159"/>
      <c r="I36" s="159"/>
      <c r="J36" s="159">
        <v>3592553.1189999999</v>
      </c>
      <c r="K36" s="160">
        <v>5903746.9890000001</v>
      </c>
    </row>
    <row r="37" spans="1:11" ht="31.5" customHeight="1" x14ac:dyDescent="0.25">
      <c r="A37" s="162" t="s">
        <v>68</v>
      </c>
      <c r="B37" s="511" t="s">
        <v>69</v>
      </c>
      <c r="C37" s="511"/>
      <c r="D37" s="163" t="s">
        <v>17</v>
      </c>
      <c r="E37" s="164">
        <f t="shared" si="2"/>
        <v>3798068.4010000005</v>
      </c>
      <c r="F37" s="164"/>
      <c r="G37" s="164">
        <f t="shared" si="3"/>
        <v>3798068.4010000005</v>
      </c>
      <c r="H37" s="164"/>
      <c r="I37" s="164"/>
      <c r="J37" s="164">
        <v>987115.44600000023</v>
      </c>
      <c r="K37" s="165">
        <v>2810952.9550000001</v>
      </c>
    </row>
    <row r="38" spans="1:11" ht="31.5" customHeight="1" x14ac:dyDescent="0.25">
      <c r="A38" s="166" t="s">
        <v>70</v>
      </c>
      <c r="B38" s="512" t="s">
        <v>71</v>
      </c>
      <c r="C38" s="512"/>
      <c r="D38" s="167" t="s">
        <v>17</v>
      </c>
      <c r="E38" s="168">
        <f t="shared" si="2"/>
        <v>8235410.5309999995</v>
      </c>
      <c r="F38" s="168"/>
      <c r="G38" s="168">
        <f t="shared" si="3"/>
        <v>8235410.5309999995</v>
      </c>
      <c r="H38" s="168"/>
      <c r="I38" s="168"/>
      <c r="J38" s="168">
        <v>917039.745</v>
      </c>
      <c r="K38" s="169">
        <v>7318370.7859999994</v>
      </c>
    </row>
    <row r="39" spans="1:11" ht="31.5" customHeight="1" x14ac:dyDescent="0.25">
      <c r="A39" s="170" t="s">
        <v>72</v>
      </c>
      <c r="B39" s="513" t="s">
        <v>73</v>
      </c>
      <c r="C39" s="513"/>
      <c r="D39" s="171" t="s">
        <v>17</v>
      </c>
      <c r="E39" s="172">
        <f>G39</f>
        <v>14913917.941999998</v>
      </c>
      <c r="F39" s="172"/>
      <c r="G39" s="172">
        <f t="shared" si="3"/>
        <v>14913917.941999998</v>
      </c>
      <c r="H39" s="172"/>
      <c r="I39" s="172"/>
      <c r="J39" s="172">
        <v>1306709.307</v>
      </c>
      <c r="K39" s="173">
        <v>13607208.634999998</v>
      </c>
    </row>
    <row r="40" spans="1:11" ht="31.5" customHeight="1" x14ac:dyDescent="0.25">
      <c r="A40" s="174" t="s">
        <v>74</v>
      </c>
      <c r="B40" s="514" t="s">
        <v>75</v>
      </c>
      <c r="C40" s="515"/>
      <c r="D40" s="175" t="s">
        <v>17</v>
      </c>
      <c r="E40" s="176">
        <f t="shared" si="2"/>
        <v>3355893.2509999997</v>
      </c>
      <c r="F40" s="176"/>
      <c r="G40" s="176">
        <f t="shared" si="3"/>
        <v>3355893.2509999997</v>
      </c>
      <c r="H40" s="177"/>
      <c r="I40" s="177"/>
      <c r="J40" s="177">
        <v>1002961.874</v>
      </c>
      <c r="K40" s="178">
        <v>2352931.3769999999</v>
      </c>
    </row>
    <row r="41" spans="1:11" ht="31.5" customHeight="1" x14ac:dyDescent="0.25">
      <c r="A41" s="179" t="s">
        <v>76</v>
      </c>
      <c r="B41" s="516" t="s">
        <v>77</v>
      </c>
      <c r="C41" s="517"/>
      <c r="D41" s="180" t="s">
        <v>17</v>
      </c>
      <c r="E41" s="181">
        <f t="shared" si="2"/>
        <v>375887.68</v>
      </c>
      <c r="F41" s="181"/>
      <c r="G41" s="181">
        <f t="shared" si="3"/>
        <v>375887.68</v>
      </c>
      <c r="H41" s="182"/>
      <c r="I41" s="182"/>
      <c r="J41" s="182">
        <v>216168</v>
      </c>
      <c r="K41" s="183">
        <v>159719.67999999999</v>
      </c>
    </row>
    <row r="42" spans="1:11" ht="31.5" customHeight="1" x14ac:dyDescent="0.25">
      <c r="A42" s="184" t="s">
        <v>78</v>
      </c>
      <c r="B42" s="518" t="s">
        <v>79</v>
      </c>
      <c r="C42" s="519"/>
      <c r="D42" s="185" t="s">
        <v>17</v>
      </c>
      <c r="E42" s="186">
        <f t="shared" si="2"/>
        <v>6291484.4659999991</v>
      </c>
      <c r="F42" s="186"/>
      <c r="G42" s="186">
        <f t="shared" si="3"/>
        <v>6291484.4659999991</v>
      </c>
      <c r="H42" s="187"/>
      <c r="I42" s="187"/>
      <c r="J42" s="187">
        <v>2178226.567999999</v>
      </c>
      <c r="K42" s="188">
        <v>4113257.898</v>
      </c>
    </row>
    <row r="43" spans="1:11" ht="31.5" customHeight="1" x14ac:dyDescent="0.25">
      <c r="A43" s="189" t="s">
        <v>80</v>
      </c>
      <c r="B43" s="504" t="s">
        <v>81</v>
      </c>
      <c r="C43" s="505"/>
      <c r="D43" s="190" t="s">
        <v>17</v>
      </c>
      <c r="E43" s="191">
        <f t="shared" si="2"/>
        <v>2373934.6040000003</v>
      </c>
      <c r="F43" s="191"/>
      <c r="G43" s="191">
        <f t="shared" si="3"/>
        <v>2373934.6040000003</v>
      </c>
      <c r="H43" s="192"/>
      <c r="I43" s="192"/>
      <c r="J43" s="192">
        <v>689577.23600000003</v>
      </c>
      <c r="K43" s="193">
        <v>1684357.368</v>
      </c>
    </row>
    <row r="44" spans="1:11" s="41" customFormat="1" ht="31.5" customHeight="1" x14ac:dyDescent="0.2">
      <c r="A44" s="194" t="s">
        <v>82</v>
      </c>
      <c r="B44" s="488" t="s">
        <v>83</v>
      </c>
      <c r="C44" s="489"/>
      <c r="D44" s="195" t="s">
        <v>17</v>
      </c>
      <c r="E44" s="196">
        <f t="shared" si="2"/>
        <v>9104329.3169999998</v>
      </c>
      <c r="F44" s="196"/>
      <c r="G44" s="196">
        <f t="shared" si="3"/>
        <v>9104329.3169999998</v>
      </c>
      <c r="H44" s="197"/>
      <c r="I44" s="197"/>
      <c r="J44" s="197">
        <v>1749761.3569999998</v>
      </c>
      <c r="K44" s="198">
        <v>7354567.96</v>
      </c>
    </row>
    <row r="45" spans="1:11" ht="31.5" customHeight="1" x14ac:dyDescent="0.25">
      <c r="A45" s="199" t="s">
        <v>84</v>
      </c>
      <c r="B45" s="506" t="s">
        <v>85</v>
      </c>
      <c r="C45" s="507"/>
      <c r="D45" s="200" t="s">
        <v>17</v>
      </c>
      <c r="E45" s="201">
        <f>G45</f>
        <v>0</v>
      </c>
      <c r="F45" s="201"/>
      <c r="G45" s="201">
        <f t="shared" si="3"/>
        <v>0</v>
      </c>
      <c r="H45" s="202"/>
      <c r="I45" s="202"/>
      <c r="J45" s="201"/>
      <c r="K45" s="203"/>
    </row>
    <row r="46" spans="1:11" ht="31.5" customHeight="1" x14ac:dyDescent="0.25">
      <c r="A46" s="204" t="s">
        <v>86</v>
      </c>
      <c r="B46" s="508" t="s">
        <v>87</v>
      </c>
      <c r="C46" s="508"/>
      <c r="D46" s="205" t="s">
        <v>17</v>
      </c>
      <c r="E46" s="206">
        <f>G46</f>
        <v>7560</v>
      </c>
      <c r="F46" s="206"/>
      <c r="G46" s="206">
        <f>SUM(H46:K46)</f>
        <v>7560</v>
      </c>
      <c r="H46" s="207"/>
      <c r="I46" s="207"/>
      <c r="J46" s="206">
        <v>7560</v>
      </c>
      <c r="K46" s="208">
        <v>0</v>
      </c>
    </row>
    <row r="47" spans="1:11" ht="31.5" customHeight="1" x14ac:dyDescent="0.25">
      <c r="A47" s="209" t="s">
        <v>88</v>
      </c>
      <c r="B47" s="509" t="s">
        <v>89</v>
      </c>
      <c r="C47" s="509"/>
      <c r="D47" s="210" t="s">
        <v>17</v>
      </c>
      <c r="E47" s="211">
        <f>G47</f>
        <v>4283988.3649999993</v>
      </c>
      <c r="F47" s="211"/>
      <c r="G47" s="211">
        <f>SUM(H47:K47)</f>
        <v>4283988.3649999993</v>
      </c>
      <c r="H47" s="212"/>
      <c r="I47" s="212"/>
      <c r="J47" s="212">
        <v>2216586.6579999994</v>
      </c>
      <c r="K47" s="213">
        <v>2067401.7069999999</v>
      </c>
    </row>
    <row r="48" spans="1:11" ht="31.5" customHeight="1" x14ac:dyDescent="0.25">
      <c r="A48" s="214" t="s">
        <v>90</v>
      </c>
      <c r="B48" s="510" t="s">
        <v>91</v>
      </c>
      <c r="C48" s="510"/>
      <c r="D48" s="215" t="s">
        <v>17</v>
      </c>
      <c r="E48" s="216">
        <f>G48</f>
        <v>25333.605</v>
      </c>
      <c r="F48" s="216"/>
      <c r="G48" s="216">
        <f>SUM(H48:K48)</f>
        <v>25333.605</v>
      </c>
      <c r="H48" s="217"/>
      <c r="I48" s="217"/>
      <c r="J48" s="217">
        <v>11947.605</v>
      </c>
      <c r="K48" s="218">
        <v>13386</v>
      </c>
    </row>
    <row r="49" spans="1:11" ht="31.5" customHeight="1" x14ac:dyDescent="0.25">
      <c r="A49" s="219" t="s">
        <v>92</v>
      </c>
      <c r="B49" s="496" t="s">
        <v>93</v>
      </c>
      <c r="C49" s="497"/>
      <c r="D49" s="220" t="s">
        <v>17</v>
      </c>
      <c r="E49" s="221">
        <f>G49</f>
        <v>10322116.472000001</v>
      </c>
      <c r="F49" s="221"/>
      <c r="G49" s="221">
        <f t="shared" si="3"/>
        <v>10322116.472000001</v>
      </c>
      <c r="H49" s="221"/>
      <c r="I49" s="221"/>
      <c r="J49" s="221">
        <v>10157417.286</v>
      </c>
      <c r="K49" s="222">
        <v>164699.18599999999</v>
      </c>
    </row>
    <row r="50" spans="1:11" ht="34.5" customHeight="1" x14ac:dyDescent="0.25">
      <c r="A50" s="223" t="s">
        <v>94</v>
      </c>
      <c r="B50" s="498" t="s">
        <v>95</v>
      </c>
      <c r="C50" s="499"/>
      <c r="D50" s="220" t="s">
        <v>17</v>
      </c>
      <c r="E50" s="224"/>
      <c r="F50" s="224"/>
      <c r="G50" s="224"/>
      <c r="H50" s="224"/>
      <c r="I50" s="224"/>
      <c r="J50" s="224"/>
      <c r="K50" s="224"/>
    </row>
    <row r="51" spans="1:11" ht="31.5" customHeight="1" x14ac:dyDescent="0.25">
      <c r="A51" s="226" t="s">
        <v>96</v>
      </c>
      <c r="B51" s="500" t="s">
        <v>97</v>
      </c>
      <c r="C51" s="501"/>
      <c r="D51" s="227" t="s">
        <v>17</v>
      </c>
      <c r="E51" s="228">
        <v>0</v>
      </c>
      <c r="F51" s="228"/>
      <c r="G51" s="228">
        <v>0</v>
      </c>
      <c r="H51" s="228">
        <v>0</v>
      </c>
      <c r="I51" s="228">
        <v>0</v>
      </c>
      <c r="J51" s="228">
        <v>0</v>
      </c>
      <c r="K51" s="228">
        <v>0</v>
      </c>
    </row>
    <row r="52" spans="1:11" ht="28.5" customHeight="1" x14ac:dyDescent="0.25">
      <c r="A52" s="226" t="s">
        <v>98</v>
      </c>
      <c r="B52" s="500" t="s">
        <v>99</v>
      </c>
      <c r="C52" s="501"/>
      <c r="D52" s="227" t="s">
        <v>17</v>
      </c>
      <c r="E52" s="229">
        <f>G52</f>
        <v>2251042.0112000001</v>
      </c>
      <c r="F52" s="229"/>
      <c r="G52" s="230">
        <f>H52+I52+J52+K52</f>
        <v>2251042.0112000001</v>
      </c>
      <c r="H52" s="230">
        <v>0</v>
      </c>
      <c r="I52" s="230">
        <v>0</v>
      </c>
      <c r="J52" s="230">
        <f>J53+J54</f>
        <v>2251042.0112000001</v>
      </c>
      <c r="K52" s="231">
        <f>K53</f>
        <v>0</v>
      </c>
    </row>
    <row r="53" spans="1:11" ht="28.5" customHeight="1" x14ac:dyDescent="0.25">
      <c r="A53" s="223" t="s">
        <v>100</v>
      </c>
      <c r="B53" s="496" t="s">
        <v>101</v>
      </c>
      <c r="C53" s="497"/>
      <c r="D53" s="220" t="s">
        <v>17</v>
      </c>
      <c r="E53" s="232">
        <f>G53</f>
        <v>66833.011199999994</v>
      </c>
      <c r="F53" s="232"/>
      <c r="G53" s="233">
        <f>H53+I53+J53+K53</f>
        <v>66833.011199999994</v>
      </c>
      <c r="H53" s="202">
        <v>0</v>
      </c>
      <c r="I53" s="202">
        <v>0</v>
      </c>
      <c r="J53" s="233">
        <v>66833.011199999994</v>
      </c>
      <c r="K53" s="202"/>
    </row>
    <row r="54" spans="1:11" ht="28.5" customHeight="1" x14ac:dyDescent="0.25">
      <c r="A54" s="199" t="s">
        <v>102</v>
      </c>
      <c r="B54" s="502" t="s">
        <v>103</v>
      </c>
      <c r="C54" s="503"/>
      <c r="D54" s="200" t="s">
        <v>17</v>
      </c>
      <c r="E54" s="234">
        <f>G54</f>
        <v>2184209</v>
      </c>
      <c r="F54" s="234"/>
      <c r="G54" s="235">
        <f>H54+I54+J54+K54</f>
        <v>2184209</v>
      </c>
      <c r="H54" s="235">
        <v>0</v>
      </c>
      <c r="I54" s="235">
        <v>0</v>
      </c>
      <c r="J54" s="235">
        <v>2184209</v>
      </c>
      <c r="K54" s="235">
        <v>0</v>
      </c>
    </row>
    <row r="55" spans="1:11" ht="28.5" customHeight="1" x14ac:dyDescent="0.25">
      <c r="A55" s="194" t="s">
        <v>104</v>
      </c>
      <c r="B55" s="486" t="s">
        <v>105</v>
      </c>
      <c r="C55" s="487"/>
      <c r="D55" s="195" t="s">
        <v>17</v>
      </c>
      <c r="E55" s="235">
        <v>0</v>
      </c>
      <c r="F55" s="235"/>
      <c r="G55" s="235">
        <v>0</v>
      </c>
      <c r="H55" s="235">
        <v>0</v>
      </c>
      <c r="I55" s="235">
        <v>0</v>
      </c>
      <c r="J55" s="235">
        <v>0</v>
      </c>
      <c r="K55" s="235">
        <v>0</v>
      </c>
    </row>
    <row r="56" spans="1:11" ht="28.5" customHeight="1" x14ac:dyDescent="0.25">
      <c r="A56" s="377"/>
      <c r="B56" s="378"/>
      <c r="C56" s="379"/>
      <c r="D56" s="380"/>
      <c r="E56" s="381"/>
      <c r="F56" s="381"/>
      <c r="G56" s="381"/>
      <c r="H56" s="381"/>
      <c r="I56" s="381"/>
      <c r="J56" s="381"/>
      <c r="K56" s="381"/>
    </row>
    <row r="57" spans="1:11" ht="35.25" customHeight="1" x14ac:dyDescent="0.25">
      <c r="A57" s="236" t="s">
        <v>106</v>
      </c>
      <c r="B57" s="488" t="s">
        <v>107</v>
      </c>
      <c r="C57" s="489"/>
      <c r="D57" s="237" t="s">
        <v>17</v>
      </c>
      <c r="E57" s="234">
        <v>0</v>
      </c>
      <c r="F57" s="234"/>
      <c r="G57" s="235">
        <v>0</v>
      </c>
      <c r="H57" s="235">
        <v>0</v>
      </c>
      <c r="I57" s="235">
        <v>0</v>
      </c>
      <c r="J57" s="235">
        <v>0</v>
      </c>
      <c r="K57" s="235">
        <v>0</v>
      </c>
    </row>
    <row r="58" spans="1:11" ht="28.5" customHeight="1" x14ac:dyDescent="0.25">
      <c r="A58" s="236" t="s">
        <v>108</v>
      </c>
      <c r="B58" s="490" t="s">
        <v>109</v>
      </c>
      <c r="C58" s="491"/>
      <c r="D58" s="195" t="s">
        <v>17</v>
      </c>
      <c r="E58" s="196">
        <f>G58</f>
        <v>364917.05100000004</v>
      </c>
      <c r="F58" s="196"/>
      <c r="G58" s="197">
        <f>J58+K58</f>
        <v>364917.05100000004</v>
      </c>
      <c r="H58" s="197">
        <v>0</v>
      </c>
      <c r="I58" s="197">
        <v>0</v>
      </c>
      <c r="J58" s="197">
        <v>42736.95</v>
      </c>
      <c r="K58" s="197">
        <v>322180.10100000002</v>
      </c>
    </row>
    <row r="59" spans="1:11" ht="36" customHeight="1" x14ac:dyDescent="0.25">
      <c r="A59" s="236" t="s">
        <v>110</v>
      </c>
      <c r="B59" s="492" t="s">
        <v>111</v>
      </c>
      <c r="C59" s="493"/>
      <c r="D59" s="195" t="s">
        <v>17</v>
      </c>
      <c r="E59" s="234">
        <v>0</v>
      </c>
      <c r="F59" s="234"/>
      <c r="G59" s="234">
        <v>0</v>
      </c>
      <c r="H59" s="234">
        <v>0</v>
      </c>
      <c r="I59" s="234">
        <v>0</v>
      </c>
      <c r="J59" s="234">
        <v>0</v>
      </c>
      <c r="K59" s="234">
        <v>0</v>
      </c>
    </row>
    <row r="60" spans="1:11" ht="28.5" customHeight="1" x14ac:dyDescent="0.25">
      <c r="A60" s="236" t="s">
        <v>112</v>
      </c>
      <c r="B60" s="494" t="s">
        <v>113</v>
      </c>
      <c r="C60" s="238" t="s">
        <v>114</v>
      </c>
      <c r="D60" s="195" t="s">
        <v>17</v>
      </c>
      <c r="E60" s="239">
        <f>G60</f>
        <v>1355830</v>
      </c>
      <c r="F60" s="234"/>
      <c r="G60" s="239">
        <f>ROUND(G12-G32,0)</f>
        <v>1355830</v>
      </c>
      <c r="H60" s="234"/>
      <c r="I60" s="234"/>
      <c r="J60" s="234"/>
      <c r="K60" s="234"/>
    </row>
    <row r="61" spans="1:11" ht="28.5" customHeight="1" x14ac:dyDescent="0.25">
      <c r="A61" s="236" t="s">
        <v>115</v>
      </c>
      <c r="B61" s="405"/>
      <c r="C61" s="238" t="s">
        <v>116</v>
      </c>
      <c r="D61" s="195" t="s">
        <v>117</v>
      </c>
      <c r="E61" s="240">
        <f>G61</f>
        <v>1.7273773233781116</v>
      </c>
      <c r="F61" s="241"/>
      <c r="G61" s="240">
        <f>G60/G12*100</f>
        <v>1.7273773233781116</v>
      </c>
      <c r="H61" s="242"/>
      <c r="I61" s="242"/>
      <c r="J61" s="242"/>
      <c r="K61" s="242"/>
    </row>
    <row r="62" spans="1:11" ht="28.5" customHeight="1" x14ac:dyDescent="0.25">
      <c r="A62" s="236" t="s">
        <v>118</v>
      </c>
      <c r="B62" s="495" t="s">
        <v>119</v>
      </c>
      <c r="C62" s="238"/>
      <c r="D62" s="195" t="s">
        <v>17</v>
      </c>
      <c r="E62" s="243">
        <v>0</v>
      </c>
      <c r="F62" s="244"/>
      <c r="G62" s="243">
        <v>0</v>
      </c>
      <c r="H62" s="244"/>
      <c r="I62" s="244"/>
      <c r="J62" s="244"/>
      <c r="K62" s="244"/>
    </row>
    <row r="63" spans="1:11" ht="28.5" customHeight="1" x14ac:dyDescent="0.25">
      <c r="A63" s="236" t="s">
        <v>120</v>
      </c>
      <c r="B63" s="405"/>
      <c r="C63" s="238"/>
      <c r="D63" s="195" t="s">
        <v>117</v>
      </c>
      <c r="E63" s="240">
        <v>0</v>
      </c>
      <c r="F63" s="245"/>
      <c r="G63" s="240">
        <v>0</v>
      </c>
      <c r="H63" s="244"/>
      <c r="I63" s="244"/>
      <c r="J63" s="244"/>
      <c r="K63" s="244"/>
    </row>
    <row r="64" spans="1:11" ht="28.5" customHeight="1" x14ac:dyDescent="0.25">
      <c r="A64" s="236" t="s">
        <v>121</v>
      </c>
      <c r="B64" s="485" t="s">
        <v>137</v>
      </c>
      <c r="C64" s="485"/>
      <c r="D64" s="195" t="s">
        <v>17</v>
      </c>
      <c r="E64" s="246">
        <f>G64</f>
        <v>74518878.958000004</v>
      </c>
      <c r="F64" s="242"/>
      <c r="G64" s="246">
        <f>G32-G58-G52</f>
        <v>74518878.958000004</v>
      </c>
      <c r="H64" s="246"/>
      <c r="I64" s="246"/>
      <c r="J64" s="246"/>
      <c r="K64" s="242"/>
    </row>
    <row r="65" spans="1:11" ht="28.5" customHeight="1" x14ac:dyDescent="0.25">
      <c r="A65" s="236" t="s">
        <v>123</v>
      </c>
      <c r="B65" s="485" t="s">
        <v>124</v>
      </c>
      <c r="C65" s="485"/>
      <c r="D65" s="195" t="s">
        <v>17</v>
      </c>
      <c r="E65" s="246">
        <f>E58</f>
        <v>364917.05100000004</v>
      </c>
      <c r="F65" s="242"/>
      <c r="G65" s="246">
        <f>G58</f>
        <v>364917.05100000004</v>
      </c>
      <c r="H65" s="246"/>
      <c r="I65" s="246"/>
      <c r="J65" s="246"/>
      <c r="K65" s="242"/>
    </row>
    <row r="66" spans="1:11" ht="28.5" customHeight="1" x14ac:dyDescent="0.3">
      <c r="A66" s="62"/>
      <c r="B66" s="63"/>
      <c r="C66" s="64" t="s">
        <v>145</v>
      </c>
      <c r="D66" s="65"/>
      <c r="E66" s="66"/>
      <c r="F66"/>
      <c r="G66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948" priority="122" stopIfTrue="1" operator="between">
      <formula>0</formula>
      <formula>0.5</formula>
    </cfRule>
    <cfRule type="cellIs" dxfId="947" priority="123" stopIfTrue="1" operator="between">
      <formula>0</formula>
      <formula>99999999999999</formula>
    </cfRule>
    <cfRule type="cellIs" dxfId="946" priority="124" stopIfTrue="1" operator="lessThan">
      <formula>0</formula>
    </cfRule>
  </conditionalFormatting>
  <conditionalFormatting sqref="F61 H60:K61">
    <cfRule type="cellIs" dxfId="945" priority="119" stopIfTrue="1" operator="between">
      <formula>0</formula>
      <formula>0.5</formula>
    </cfRule>
    <cfRule type="cellIs" dxfId="944" priority="120" stopIfTrue="1" operator="between">
      <formula>0</formula>
      <formula>99999999999999</formula>
    </cfRule>
    <cfRule type="cellIs" dxfId="943" priority="121" stopIfTrue="1" operator="lessThan">
      <formula>0</formula>
    </cfRule>
  </conditionalFormatting>
  <conditionalFormatting sqref="F62:F63">
    <cfRule type="cellIs" dxfId="942" priority="116" stopIfTrue="1" operator="between">
      <formula>0</formula>
      <formula>0.5</formula>
    </cfRule>
    <cfRule type="cellIs" dxfId="941" priority="117" stopIfTrue="1" operator="between">
      <formula>0</formula>
      <formula>99999999999999</formula>
    </cfRule>
    <cfRule type="cellIs" dxfId="940" priority="118" stopIfTrue="1" operator="lessThan">
      <formula>0</formula>
    </cfRule>
  </conditionalFormatting>
  <conditionalFormatting sqref="E33:K46 E55:K56 E48:K51">
    <cfRule type="cellIs" dxfId="939" priority="110" stopIfTrue="1" operator="between">
      <formula>0</formula>
      <formula>0.5</formula>
    </cfRule>
    <cfRule type="cellIs" dxfId="938" priority="111" stopIfTrue="1" operator="between">
      <formula>0</formula>
      <formula>99999999999999</formula>
    </cfRule>
    <cfRule type="cellIs" dxfId="937" priority="112" stopIfTrue="1" operator="lessThan">
      <formula>0</formula>
    </cfRule>
  </conditionalFormatting>
  <conditionalFormatting sqref="E33:K46 E55:K56 E48:K51">
    <cfRule type="cellIs" dxfId="936" priority="107" stopIfTrue="1" operator="between">
      <formula>0</formula>
      <formula>0.5</formula>
    </cfRule>
    <cfRule type="cellIs" dxfId="935" priority="108" stopIfTrue="1" operator="between">
      <formula>0</formula>
      <formula>99999999999999</formula>
    </cfRule>
    <cfRule type="cellIs" dxfId="934" priority="109" stopIfTrue="1" operator="lessThan">
      <formula>0</formula>
    </cfRule>
  </conditionalFormatting>
  <conditionalFormatting sqref="E33:K46 E55:K56 E48:K51">
    <cfRule type="cellIs" dxfId="933" priority="104" stopIfTrue="1" operator="between">
      <formula>0</formula>
      <formula>0.5</formula>
    </cfRule>
    <cfRule type="cellIs" dxfId="932" priority="105" stopIfTrue="1" operator="between">
      <formula>0</formula>
      <formula>99999999999999</formula>
    </cfRule>
    <cfRule type="cellIs" dxfId="931" priority="106" stopIfTrue="1" operator="lessThan">
      <formula>0</formula>
    </cfRule>
  </conditionalFormatting>
  <conditionalFormatting sqref="J43 J45:J46 J48">
    <cfRule type="cellIs" dxfId="930" priority="101" stopIfTrue="1" operator="between">
      <formula>0</formula>
      <formula>0.5</formula>
    </cfRule>
    <cfRule type="cellIs" dxfId="929" priority="102" stopIfTrue="1" operator="between">
      <formula>0</formula>
      <formula>99999999999999</formula>
    </cfRule>
    <cfRule type="cellIs" dxfId="928" priority="103" stopIfTrue="1" operator="lessThan">
      <formula>0</formula>
    </cfRule>
  </conditionalFormatting>
  <conditionalFormatting sqref="J43 J45:J46 J48">
    <cfRule type="cellIs" dxfId="927" priority="98" stopIfTrue="1" operator="between">
      <formula>0</formula>
      <formula>0.5</formula>
    </cfRule>
    <cfRule type="cellIs" dxfId="926" priority="99" stopIfTrue="1" operator="between">
      <formula>0</formula>
      <formula>99999999999999</formula>
    </cfRule>
    <cfRule type="cellIs" dxfId="925" priority="100" stopIfTrue="1" operator="lessThan">
      <formula>0</formula>
    </cfRule>
  </conditionalFormatting>
  <conditionalFormatting sqref="J43 J45:J46 J48">
    <cfRule type="cellIs" dxfId="924" priority="95" stopIfTrue="1" operator="between">
      <formula>0</formula>
      <formula>0.5</formula>
    </cfRule>
    <cfRule type="cellIs" dxfId="923" priority="96" stopIfTrue="1" operator="between">
      <formula>0</formula>
      <formula>99999999999999</formula>
    </cfRule>
    <cfRule type="cellIs" dxfId="922" priority="97" stopIfTrue="1" operator="lessThan">
      <formula>0</formula>
    </cfRule>
  </conditionalFormatting>
  <conditionalFormatting sqref="J49">
    <cfRule type="cellIs" dxfId="921" priority="92" stopIfTrue="1" operator="between">
      <formula>0</formula>
      <formula>0.5</formula>
    </cfRule>
    <cfRule type="cellIs" dxfId="920" priority="93" stopIfTrue="1" operator="between">
      <formula>0</formula>
      <formula>99999999999999</formula>
    </cfRule>
    <cfRule type="cellIs" dxfId="919" priority="94" stopIfTrue="1" operator="lessThan">
      <formula>0</formula>
    </cfRule>
  </conditionalFormatting>
  <conditionalFormatting sqref="K44">
    <cfRule type="cellIs" dxfId="918" priority="89" stopIfTrue="1" operator="between">
      <formula>0</formula>
      <formula>0.5</formula>
    </cfRule>
    <cfRule type="cellIs" dxfId="917" priority="90" stopIfTrue="1" operator="between">
      <formula>0</formula>
      <formula>99999999999999</formula>
    </cfRule>
    <cfRule type="cellIs" dxfId="916" priority="91" stopIfTrue="1" operator="lessThan">
      <formula>0</formula>
    </cfRule>
  </conditionalFormatting>
  <conditionalFormatting sqref="J44">
    <cfRule type="cellIs" dxfId="915" priority="86" stopIfTrue="1" operator="between">
      <formula>0</formula>
      <formula>0.5</formula>
    </cfRule>
    <cfRule type="cellIs" dxfId="914" priority="87" stopIfTrue="1" operator="between">
      <formula>0</formula>
      <formula>99999999999999</formula>
    </cfRule>
    <cfRule type="cellIs" dxfId="913" priority="88" stopIfTrue="1" operator="lessThan">
      <formula>0</formula>
    </cfRule>
  </conditionalFormatting>
  <conditionalFormatting sqref="J44">
    <cfRule type="cellIs" dxfId="912" priority="83" stopIfTrue="1" operator="between">
      <formula>0</formula>
      <formula>0.5</formula>
    </cfRule>
    <cfRule type="cellIs" dxfId="911" priority="84" stopIfTrue="1" operator="between">
      <formula>0</formula>
      <formula>99999999999999</formula>
    </cfRule>
    <cfRule type="cellIs" dxfId="910" priority="85" stopIfTrue="1" operator="lessThan">
      <formula>0</formula>
    </cfRule>
  </conditionalFormatting>
  <conditionalFormatting sqref="J44">
    <cfRule type="cellIs" dxfId="909" priority="80" stopIfTrue="1" operator="between">
      <formula>0</formula>
      <formula>0.5</formula>
    </cfRule>
    <cfRule type="cellIs" dxfId="908" priority="81" stopIfTrue="1" operator="between">
      <formula>0</formula>
      <formula>99999999999999</formula>
    </cfRule>
    <cfRule type="cellIs" dxfId="907" priority="82" stopIfTrue="1" operator="lessThan">
      <formula>0</formula>
    </cfRule>
  </conditionalFormatting>
  <conditionalFormatting sqref="J39:K39">
    <cfRule type="cellIs" dxfId="906" priority="77" stopIfTrue="1" operator="between">
      <formula>0</formula>
      <formula>0.5</formula>
    </cfRule>
    <cfRule type="cellIs" dxfId="905" priority="78" stopIfTrue="1" operator="between">
      <formula>0</formula>
      <formula>99999999999999</formula>
    </cfRule>
    <cfRule type="cellIs" dxfId="904" priority="79" stopIfTrue="1" operator="lessThan">
      <formula>0</formula>
    </cfRule>
  </conditionalFormatting>
  <conditionalFormatting sqref="J39:K39">
    <cfRule type="cellIs" dxfId="903" priority="74" stopIfTrue="1" operator="between">
      <formula>0</formula>
      <formula>0.5</formula>
    </cfRule>
    <cfRule type="cellIs" dxfId="902" priority="75" stopIfTrue="1" operator="between">
      <formula>0</formula>
      <formula>99999999999999</formula>
    </cfRule>
    <cfRule type="cellIs" dxfId="901" priority="76" stopIfTrue="1" operator="lessThan">
      <formula>0</formula>
    </cfRule>
  </conditionalFormatting>
  <conditionalFormatting sqref="J39:K39">
    <cfRule type="cellIs" dxfId="900" priority="71" stopIfTrue="1" operator="between">
      <formula>0</formula>
      <formula>0.5</formula>
    </cfRule>
    <cfRule type="cellIs" dxfId="899" priority="72" stopIfTrue="1" operator="between">
      <formula>0</formula>
      <formula>99999999999999</formula>
    </cfRule>
    <cfRule type="cellIs" dxfId="898" priority="73" stopIfTrue="1" operator="lessThan">
      <formula>0</formula>
    </cfRule>
  </conditionalFormatting>
  <conditionalFormatting sqref="G39">
    <cfRule type="cellIs" dxfId="897" priority="68" stopIfTrue="1" operator="between">
      <formula>0</formula>
      <formula>0.5</formula>
    </cfRule>
    <cfRule type="cellIs" dxfId="896" priority="69" stopIfTrue="1" operator="between">
      <formula>0</formula>
      <formula>99999999999999</formula>
    </cfRule>
    <cfRule type="cellIs" dxfId="895" priority="70" stopIfTrue="1" operator="lessThan">
      <formula>0</formula>
    </cfRule>
  </conditionalFormatting>
  <conditionalFormatting sqref="E33:K34">
    <cfRule type="cellIs" dxfId="894" priority="65" stopIfTrue="1" operator="between">
      <formula>0</formula>
      <formula>0.5</formula>
    </cfRule>
    <cfRule type="cellIs" dxfId="893" priority="66" stopIfTrue="1" operator="between">
      <formula>0</formula>
      <formula>99999999999999</formula>
    </cfRule>
    <cfRule type="cellIs" dxfId="892" priority="67" stopIfTrue="1" operator="lessThan">
      <formula>0</formula>
    </cfRule>
  </conditionalFormatting>
  <conditionalFormatting sqref="F12:K12 E13:K14 E26:K31 E17:K20 E15:I15 K15 E16:G16 I16:K16">
    <cfRule type="cellIs" dxfId="891" priority="62" stopIfTrue="1" operator="between">
      <formula>0</formula>
      <formula>0.5</formula>
    </cfRule>
    <cfRule type="cellIs" dxfId="890" priority="63" stopIfTrue="1" operator="between">
      <formula>0</formula>
      <formula>99999999999999</formula>
    </cfRule>
    <cfRule type="cellIs" dxfId="889" priority="64" stopIfTrue="1" operator="lessThan">
      <formula>0</formula>
    </cfRule>
  </conditionalFormatting>
  <conditionalFormatting sqref="E21:K22 K23 I24:K24">
    <cfRule type="cellIs" dxfId="888" priority="59" stopIfTrue="1" operator="between">
      <formula>0</formula>
      <formula>0.5</formula>
    </cfRule>
    <cfRule type="cellIs" dxfId="887" priority="60" stopIfTrue="1" operator="between">
      <formula>0</formula>
      <formula>99999999999999</formula>
    </cfRule>
    <cfRule type="cellIs" dxfId="886" priority="61" stopIfTrue="1" operator="lessThan">
      <formula>0</formula>
    </cfRule>
  </conditionalFormatting>
  <conditionalFormatting sqref="E23:J23">
    <cfRule type="cellIs" dxfId="885" priority="56" stopIfTrue="1" operator="between">
      <formula>0</formula>
      <formula>0.5</formula>
    </cfRule>
    <cfRule type="cellIs" dxfId="884" priority="57" stopIfTrue="1" operator="between">
      <formula>0</formula>
      <formula>99999999999999</formula>
    </cfRule>
    <cfRule type="cellIs" dxfId="883" priority="58" stopIfTrue="1" operator="lessThan">
      <formula>0</formula>
    </cfRule>
  </conditionalFormatting>
  <conditionalFormatting sqref="H24">
    <cfRule type="cellIs" dxfId="882" priority="53" stopIfTrue="1" operator="between">
      <formula>0</formula>
      <formula>0.5</formula>
    </cfRule>
    <cfRule type="cellIs" dxfId="881" priority="54" stopIfTrue="1" operator="between">
      <formula>0</formula>
      <formula>99999999999999</formula>
    </cfRule>
    <cfRule type="cellIs" dxfId="880" priority="55" stopIfTrue="1" operator="lessThan">
      <formula>0</formula>
    </cfRule>
  </conditionalFormatting>
  <conditionalFormatting sqref="E24:G24">
    <cfRule type="cellIs" dxfId="879" priority="50" stopIfTrue="1" operator="between">
      <formula>0</formula>
      <formula>0.5</formula>
    </cfRule>
    <cfRule type="cellIs" dxfId="878" priority="51" stopIfTrue="1" operator="between">
      <formula>0</formula>
      <formula>99999999999999</formula>
    </cfRule>
    <cfRule type="cellIs" dxfId="877" priority="52" stopIfTrue="1" operator="lessThan">
      <formula>0</formula>
    </cfRule>
  </conditionalFormatting>
  <conditionalFormatting sqref="I25:K25">
    <cfRule type="cellIs" dxfId="876" priority="47" stopIfTrue="1" operator="between">
      <formula>0</formula>
      <formula>0.5</formula>
    </cfRule>
    <cfRule type="cellIs" dxfId="875" priority="48" stopIfTrue="1" operator="between">
      <formula>0</formula>
      <formula>99999999999999</formula>
    </cfRule>
    <cfRule type="cellIs" dxfId="874" priority="49" stopIfTrue="1" operator="lessThan">
      <formula>0</formula>
    </cfRule>
  </conditionalFormatting>
  <conditionalFormatting sqref="H25">
    <cfRule type="cellIs" dxfId="873" priority="44" stopIfTrue="1" operator="between">
      <formula>0</formula>
      <formula>0.5</formula>
    </cfRule>
    <cfRule type="cellIs" dxfId="872" priority="45" stopIfTrue="1" operator="between">
      <formula>0</formula>
      <formula>99999999999999</formula>
    </cfRule>
    <cfRule type="cellIs" dxfId="871" priority="46" stopIfTrue="1" operator="lessThan">
      <formula>0</formula>
    </cfRule>
  </conditionalFormatting>
  <conditionalFormatting sqref="E25:G25">
    <cfRule type="cellIs" dxfId="870" priority="41" stopIfTrue="1" operator="between">
      <formula>0</formula>
      <formula>0.5</formula>
    </cfRule>
    <cfRule type="cellIs" dxfId="869" priority="42" stopIfTrue="1" operator="between">
      <formula>0</formula>
      <formula>99999999999999</formula>
    </cfRule>
    <cfRule type="cellIs" dxfId="868" priority="43" stopIfTrue="1" operator="lessThan">
      <formula>0</formula>
    </cfRule>
  </conditionalFormatting>
  <conditionalFormatting sqref="J15">
    <cfRule type="cellIs" dxfId="867" priority="38" stopIfTrue="1" operator="between">
      <formula>0</formula>
      <formula>0.5</formula>
    </cfRule>
    <cfRule type="cellIs" dxfId="866" priority="39" stopIfTrue="1" operator="between">
      <formula>0</formula>
      <formula>99999999999999</formula>
    </cfRule>
    <cfRule type="cellIs" dxfId="865" priority="40" stopIfTrue="1" operator="lessThan">
      <formula>0</formula>
    </cfRule>
  </conditionalFormatting>
  <conditionalFormatting sqref="H16">
    <cfRule type="cellIs" dxfId="864" priority="35" stopIfTrue="1" operator="between">
      <formula>0</formula>
      <formula>0.5</formula>
    </cfRule>
    <cfRule type="cellIs" dxfId="863" priority="36" stopIfTrue="1" operator="between">
      <formula>0</formula>
      <formula>99999999999999</formula>
    </cfRule>
    <cfRule type="cellIs" dxfId="862" priority="37" stopIfTrue="1" operator="lessThan">
      <formula>0</formula>
    </cfRule>
  </conditionalFormatting>
  <conditionalFormatting sqref="H16">
    <cfRule type="expression" dxfId="861" priority="34">
      <formula>"округл($H$15;0)-$H$15&lt;&gt;0"</formula>
    </cfRule>
  </conditionalFormatting>
  <conditionalFormatting sqref="F12:K12">
    <cfRule type="expression" dxfId="860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859" priority="28" stopIfTrue="1" operator="between">
      <formula>0</formula>
      <formula>0.5</formula>
    </cfRule>
    <cfRule type="cellIs" dxfId="858" priority="29" stopIfTrue="1" operator="between">
      <formula>0</formula>
      <formula>99999999999999</formula>
    </cfRule>
    <cfRule type="cellIs" dxfId="857" priority="30" stopIfTrue="1" operator="lessThan">
      <formula>0</formula>
    </cfRule>
  </conditionalFormatting>
  <conditionalFormatting sqref="E52:K52">
    <cfRule type="cellIs" dxfId="856" priority="25" stopIfTrue="1" operator="between">
      <formula>0</formula>
      <formula>0.5</formula>
    </cfRule>
    <cfRule type="cellIs" dxfId="855" priority="26" stopIfTrue="1" operator="between">
      <formula>0</formula>
      <formula>99999999999999</formula>
    </cfRule>
    <cfRule type="cellIs" dxfId="854" priority="27" stopIfTrue="1" operator="lessThan">
      <formula>0</formula>
    </cfRule>
  </conditionalFormatting>
  <conditionalFormatting sqref="E65:K65">
    <cfRule type="cellIs" dxfId="853" priority="22" stopIfTrue="1" operator="between">
      <formula>0</formula>
      <formula>0.5</formula>
    </cfRule>
    <cfRule type="cellIs" dxfId="852" priority="23" stopIfTrue="1" operator="between">
      <formula>0</formula>
      <formula>99999999999999</formula>
    </cfRule>
    <cfRule type="cellIs" dxfId="851" priority="24" stopIfTrue="1" operator="lessThan">
      <formula>0</formula>
    </cfRule>
  </conditionalFormatting>
  <conditionalFormatting sqref="E47:K47">
    <cfRule type="cellIs" dxfId="850" priority="16" stopIfTrue="1" operator="between">
      <formula>0</formula>
      <formula>0.5</formula>
    </cfRule>
    <cfRule type="cellIs" dxfId="849" priority="17" stopIfTrue="1" operator="between">
      <formula>0</formula>
      <formula>99999999999999</formula>
    </cfRule>
    <cfRule type="cellIs" dxfId="848" priority="18" stopIfTrue="1" operator="lessThan">
      <formula>0</formula>
    </cfRule>
  </conditionalFormatting>
  <conditionalFormatting sqref="E47:K47">
    <cfRule type="cellIs" dxfId="847" priority="13" stopIfTrue="1" operator="between">
      <formula>0</formula>
      <formula>0.5</formula>
    </cfRule>
    <cfRule type="cellIs" dxfId="846" priority="14" stopIfTrue="1" operator="between">
      <formula>0</formula>
      <formula>99999999999999</formula>
    </cfRule>
    <cfRule type="cellIs" dxfId="845" priority="15" stopIfTrue="1" operator="lessThan">
      <formula>0</formula>
    </cfRule>
  </conditionalFormatting>
  <conditionalFormatting sqref="E47:K47">
    <cfRule type="cellIs" dxfId="844" priority="10" stopIfTrue="1" operator="between">
      <formula>0</formula>
      <formula>0.5</formula>
    </cfRule>
    <cfRule type="cellIs" dxfId="843" priority="11" stopIfTrue="1" operator="between">
      <formula>0</formula>
      <formula>99999999999999</formula>
    </cfRule>
    <cfRule type="cellIs" dxfId="842" priority="12" stopIfTrue="1" operator="lessThan">
      <formula>0</formula>
    </cfRule>
  </conditionalFormatting>
  <conditionalFormatting sqref="J47">
    <cfRule type="cellIs" dxfId="841" priority="7" stopIfTrue="1" operator="between">
      <formula>0</formula>
      <formula>0.5</formula>
    </cfRule>
    <cfRule type="cellIs" dxfId="840" priority="8" stopIfTrue="1" operator="between">
      <formula>0</formula>
      <formula>99999999999999</formula>
    </cfRule>
    <cfRule type="cellIs" dxfId="839" priority="9" stopIfTrue="1" operator="lessThan">
      <formula>0</formula>
    </cfRule>
  </conditionalFormatting>
  <conditionalFormatting sqref="J47">
    <cfRule type="cellIs" dxfId="838" priority="4" stopIfTrue="1" operator="between">
      <formula>0</formula>
      <formula>0.5</formula>
    </cfRule>
    <cfRule type="cellIs" dxfId="837" priority="5" stopIfTrue="1" operator="between">
      <formula>0</formula>
      <formula>99999999999999</formula>
    </cfRule>
    <cfRule type="cellIs" dxfId="836" priority="6" stopIfTrue="1" operator="lessThan">
      <formula>0</formula>
    </cfRule>
  </conditionalFormatting>
  <conditionalFormatting sqref="J47">
    <cfRule type="cellIs" dxfId="835" priority="1" stopIfTrue="1" operator="between">
      <formula>0</formula>
      <formula>0.5</formula>
    </cfRule>
    <cfRule type="cellIs" dxfId="834" priority="2" stopIfTrue="1" operator="between">
      <formula>0</formula>
      <formula>99999999999999</formula>
    </cfRule>
    <cfRule type="cellIs" dxfId="833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240C-5F60-4C7D-9A64-AEC17B611767}">
  <dimension ref="A2:K127"/>
  <sheetViews>
    <sheetView topLeftCell="L46" workbookViewId="0">
      <selection activeCell="L46" sqref="L1:AA1048576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418" t="s">
        <v>0</v>
      </c>
      <c r="I2" s="418"/>
      <c r="J2" s="418"/>
    </row>
    <row r="3" spans="1:11" ht="40.5" customHeight="1" x14ac:dyDescent="0.25">
      <c r="A3"/>
      <c r="B3"/>
      <c r="C3"/>
      <c r="D3"/>
      <c r="E3"/>
      <c r="F3"/>
      <c r="G3"/>
      <c r="H3" s="450" t="s">
        <v>1</v>
      </c>
      <c r="I3" s="450"/>
      <c r="J3" s="450"/>
      <c r="K3" s="5"/>
    </row>
    <row r="4" spans="1:11" x14ac:dyDescent="0.25">
      <c r="A4" s="419" t="s">
        <v>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</row>
    <row r="5" spans="1:11" x14ac:dyDescent="0.25">
      <c r="A5" s="419" t="s">
        <v>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</row>
    <row r="6" spans="1:11" ht="15.75" customHeight="1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ht="15.75" customHeight="1" x14ac:dyDescent="0.25">
      <c r="A7" s="420" t="str">
        <f>'[7]Баланс для проверки'!A7:K7</f>
        <v>за июнь 2025 г.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</row>
    <row r="8" spans="1:1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 customHeight="1" x14ac:dyDescent="0.25">
      <c r="A9" s="545" t="s">
        <v>5</v>
      </c>
      <c r="B9" s="545" t="s">
        <v>6</v>
      </c>
      <c r="C9" s="545"/>
      <c r="D9" s="547" t="s">
        <v>7</v>
      </c>
      <c r="E9" s="548" t="s">
        <v>8</v>
      </c>
      <c r="F9" s="548"/>
      <c r="G9" s="548"/>
      <c r="H9" s="548"/>
      <c r="I9" s="548"/>
      <c r="J9" s="548"/>
      <c r="K9" s="548"/>
    </row>
    <row r="10" spans="1:11" ht="51" customHeight="1" x14ac:dyDescent="0.25">
      <c r="A10" s="546"/>
      <c r="B10" s="546"/>
      <c r="C10" s="546"/>
      <c r="D10" s="490"/>
      <c r="E10" s="248" t="s">
        <v>9</v>
      </c>
      <c r="F10" s="248" t="s">
        <v>10</v>
      </c>
      <c r="G10" s="248" t="s">
        <v>11</v>
      </c>
      <c r="H10" s="248" t="s">
        <v>12</v>
      </c>
      <c r="I10" s="248" t="s">
        <v>13</v>
      </c>
      <c r="J10" s="248" t="s">
        <v>14</v>
      </c>
      <c r="K10" s="248" t="s">
        <v>15</v>
      </c>
    </row>
    <row r="11" spans="1:11" x14ac:dyDescent="0.25">
      <c r="A11" s="249">
        <v>1</v>
      </c>
      <c r="B11" s="549">
        <v>2</v>
      </c>
      <c r="C11" s="549"/>
      <c r="D11" s="250">
        <v>3</v>
      </c>
      <c r="E11" s="251">
        <v>4</v>
      </c>
      <c r="F11" s="251">
        <v>5</v>
      </c>
      <c r="G11" s="252">
        <v>6</v>
      </c>
      <c r="H11" s="252">
        <v>7</v>
      </c>
      <c r="I11" s="252">
        <v>8</v>
      </c>
      <c r="J11" s="252">
        <v>9</v>
      </c>
      <c r="K11" s="252">
        <v>10</v>
      </c>
    </row>
    <row r="12" spans="1:11" ht="33.75" customHeight="1" x14ac:dyDescent="0.25">
      <c r="A12" s="253">
        <v>1</v>
      </c>
      <c r="B12" s="550" t="s">
        <v>16</v>
      </c>
      <c r="C12" s="550"/>
      <c r="D12" s="185" t="s">
        <v>17</v>
      </c>
      <c r="E12" s="254">
        <f>G12</f>
        <v>74680106</v>
      </c>
      <c r="F12" s="254"/>
      <c r="G12" s="254">
        <f>ROUND(G13+G18+G21+G26,0)</f>
        <v>74680106</v>
      </c>
      <c r="H12" s="254">
        <f>H18+H21+H26+H13</f>
        <v>18766401</v>
      </c>
      <c r="I12" s="254"/>
      <c r="J12" s="254">
        <f>J13+J21+J26</f>
        <v>55913705</v>
      </c>
      <c r="K12" s="254"/>
    </row>
    <row r="13" spans="1:11" ht="33.75" customHeight="1" x14ac:dyDescent="0.25">
      <c r="A13" s="255" t="s">
        <v>18</v>
      </c>
      <c r="B13" s="542" t="s">
        <v>19</v>
      </c>
      <c r="C13" s="543"/>
      <c r="D13" s="256" t="s">
        <v>17</v>
      </c>
      <c r="E13" s="257">
        <f t="shared" ref="E13:E18" si="0">G13</f>
        <v>49000219</v>
      </c>
      <c r="F13" s="257"/>
      <c r="G13" s="257">
        <f>ROUND(G14+G15+G16+G17,0)</f>
        <v>49000219</v>
      </c>
      <c r="H13" s="257">
        <f>H16</f>
        <v>7352585</v>
      </c>
      <c r="I13" s="257">
        <v>0</v>
      </c>
      <c r="J13" s="257">
        <f>ROUND(J14+J15+J16+J17,0)</f>
        <v>41647634</v>
      </c>
      <c r="K13" s="257"/>
    </row>
    <row r="14" spans="1:11" ht="33.75" customHeight="1" x14ac:dyDescent="0.25">
      <c r="A14" s="174" t="s">
        <v>20</v>
      </c>
      <c r="B14" s="541" t="s">
        <v>21</v>
      </c>
      <c r="C14" s="541"/>
      <c r="D14" s="175" t="s">
        <v>17</v>
      </c>
      <c r="E14" s="50">
        <f t="shared" si="0"/>
        <v>30396962</v>
      </c>
      <c r="F14" s="50"/>
      <c r="G14" s="50">
        <f>H14+I14+J14+K14</f>
        <v>30396962</v>
      </c>
      <c r="H14" s="50">
        <v>0</v>
      </c>
      <c r="I14" s="50">
        <v>0</v>
      </c>
      <c r="J14" s="50">
        <v>30396962</v>
      </c>
      <c r="K14" s="50"/>
    </row>
    <row r="15" spans="1:11" ht="33.75" customHeight="1" x14ac:dyDescent="0.25">
      <c r="A15" s="174" t="s">
        <v>22</v>
      </c>
      <c r="B15" s="541" t="s">
        <v>23</v>
      </c>
      <c r="C15" s="541"/>
      <c r="D15" s="175" t="s">
        <v>17</v>
      </c>
      <c r="E15" s="50">
        <f t="shared" si="0"/>
        <v>11250672</v>
      </c>
      <c r="F15" s="50"/>
      <c r="G15" s="50">
        <f>H15+I15+J15+K15</f>
        <v>11250672</v>
      </c>
      <c r="H15" s="50">
        <v>0</v>
      </c>
      <c r="I15" s="50">
        <v>0</v>
      </c>
      <c r="J15" s="50">
        <v>11250672</v>
      </c>
      <c r="K15" s="50">
        <v>0</v>
      </c>
    </row>
    <row r="16" spans="1:11" ht="33.75" customHeight="1" x14ac:dyDescent="0.25">
      <c r="A16" s="174" t="s">
        <v>24</v>
      </c>
      <c r="B16" s="541" t="s">
        <v>25</v>
      </c>
      <c r="C16" s="541"/>
      <c r="D16" s="175" t="s">
        <v>17</v>
      </c>
      <c r="E16" s="50">
        <f t="shared" si="0"/>
        <v>7352585</v>
      </c>
      <c r="F16" s="50"/>
      <c r="G16" s="50">
        <f>H16</f>
        <v>7352585</v>
      </c>
      <c r="H16" s="50">
        <v>7352585</v>
      </c>
      <c r="I16" s="50">
        <v>0</v>
      </c>
      <c r="J16" s="50">
        <v>0</v>
      </c>
      <c r="K16" s="50">
        <v>0</v>
      </c>
    </row>
    <row r="17" spans="1:11" ht="33.75" customHeight="1" x14ac:dyDescent="0.25">
      <c r="A17" s="258" t="s">
        <v>26</v>
      </c>
      <c r="B17" s="544" t="s">
        <v>27</v>
      </c>
      <c r="C17" s="544"/>
      <c r="D17" s="259" t="s">
        <v>17</v>
      </c>
      <c r="E17" s="98">
        <f t="shared" si="0"/>
        <v>0</v>
      </c>
      <c r="F17" s="98"/>
      <c r="G17" s="98">
        <f>H17+I17+J17+K17</f>
        <v>0</v>
      </c>
      <c r="H17" s="98">
        <v>0</v>
      </c>
      <c r="I17" s="98">
        <v>0</v>
      </c>
      <c r="J17" s="98">
        <v>0</v>
      </c>
      <c r="K17" s="98">
        <v>0</v>
      </c>
    </row>
    <row r="18" spans="1:11" ht="33.75" customHeight="1" x14ac:dyDescent="0.25">
      <c r="A18" s="260" t="s">
        <v>28</v>
      </c>
      <c r="B18" s="540" t="s">
        <v>29</v>
      </c>
      <c r="C18" s="540"/>
      <c r="D18" s="261" t="s">
        <v>17</v>
      </c>
      <c r="E18" s="95">
        <f t="shared" si="0"/>
        <v>3223048</v>
      </c>
      <c r="F18" s="95"/>
      <c r="G18" s="95">
        <f>H18</f>
        <v>3223048</v>
      </c>
      <c r="H18" s="95">
        <f>H20</f>
        <v>3223048</v>
      </c>
      <c r="I18" s="95">
        <v>0</v>
      </c>
      <c r="J18" s="95">
        <v>0</v>
      </c>
      <c r="K18" s="95">
        <v>0</v>
      </c>
    </row>
    <row r="19" spans="1:11" ht="33.75" customHeight="1" x14ac:dyDescent="0.25">
      <c r="A19" s="174" t="s">
        <v>30</v>
      </c>
      <c r="B19" s="541" t="s">
        <v>31</v>
      </c>
      <c r="C19" s="541"/>
      <c r="D19" s="175" t="s">
        <v>17</v>
      </c>
      <c r="E19" s="50">
        <v>0</v>
      </c>
      <c r="F19" s="50"/>
      <c r="G19" s="50">
        <v>0</v>
      </c>
      <c r="H19" s="50">
        <v>0</v>
      </c>
      <c r="I19" s="50">
        <v>0</v>
      </c>
      <c r="J19" s="50">
        <v>0</v>
      </c>
      <c r="K19" s="50"/>
    </row>
    <row r="20" spans="1:11" ht="33.75" customHeight="1" x14ac:dyDescent="0.25">
      <c r="A20" s="174" t="s">
        <v>32</v>
      </c>
      <c r="B20" s="541" t="s">
        <v>33</v>
      </c>
      <c r="C20" s="541"/>
      <c r="D20" s="175" t="s">
        <v>17</v>
      </c>
      <c r="E20" s="50">
        <f t="shared" ref="E20:E31" si="1">G20</f>
        <v>3223048</v>
      </c>
      <c r="F20" s="50"/>
      <c r="G20" s="50">
        <f>H20+I20+J20+K20</f>
        <v>3223048</v>
      </c>
      <c r="H20" s="50">
        <v>3223048</v>
      </c>
      <c r="I20" s="50">
        <v>0</v>
      </c>
      <c r="J20" s="50">
        <v>0</v>
      </c>
      <c r="K20" s="50">
        <v>0</v>
      </c>
    </row>
    <row r="21" spans="1:11" ht="33.75" customHeight="1" x14ac:dyDescent="0.25">
      <c r="A21" s="260" t="s">
        <v>34</v>
      </c>
      <c r="B21" s="540" t="s">
        <v>35</v>
      </c>
      <c r="C21" s="540"/>
      <c r="D21" s="261" t="s">
        <v>17</v>
      </c>
      <c r="E21" s="95">
        <f t="shared" si="1"/>
        <v>2918904</v>
      </c>
      <c r="F21" s="95"/>
      <c r="G21" s="95">
        <f>J21+H21</f>
        <v>2918904</v>
      </c>
      <c r="H21" s="95">
        <f>H24+H25</f>
        <v>991646</v>
      </c>
      <c r="I21" s="95">
        <v>0</v>
      </c>
      <c r="J21" s="95">
        <f>J22+J23+J24+J25</f>
        <v>1927258</v>
      </c>
      <c r="K21" s="95">
        <v>0</v>
      </c>
    </row>
    <row r="22" spans="1:11" ht="33.75" customHeight="1" x14ac:dyDescent="0.25">
      <c r="A22" s="174" t="s">
        <v>36</v>
      </c>
      <c r="B22" s="541" t="s">
        <v>37</v>
      </c>
      <c r="C22" s="541"/>
      <c r="D22" s="175" t="s">
        <v>17</v>
      </c>
      <c r="E22" s="50">
        <f t="shared" si="1"/>
        <v>490262</v>
      </c>
      <c r="F22" s="50"/>
      <c r="G22" s="50">
        <f>H22+I22+J22+K22</f>
        <v>490262</v>
      </c>
      <c r="H22" s="50">
        <v>0</v>
      </c>
      <c r="I22" s="50">
        <v>0</v>
      </c>
      <c r="J22" s="50">
        <v>490262</v>
      </c>
      <c r="K22" s="50">
        <v>0</v>
      </c>
    </row>
    <row r="23" spans="1:11" ht="33.75" customHeight="1" x14ac:dyDescent="0.25">
      <c r="A23" s="174" t="s">
        <v>38</v>
      </c>
      <c r="B23" s="541" t="s">
        <v>39</v>
      </c>
      <c r="C23" s="541"/>
      <c r="D23" s="175" t="s">
        <v>17</v>
      </c>
      <c r="E23" s="99">
        <f t="shared" si="1"/>
        <v>990365</v>
      </c>
      <c r="F23" s="99"/>
      <c r="G23" s="99">
        <f>J23</f>
        <v>990365</v>
      </c>
      <c r="H23" s="99">
        <v>0</v>
      </c>
      <c r="I23" s="99">
        <v>0</v>
      </c>
      <c r="J23" s="99">
        <v>990365</v>
      </c>
      <c r="K23" s="50">
        <v>0</v>
      </c>
    </row>
    <row r="24" spans="1:11" ht="33.75" customHeight="1" x14ac:dyDescent="0.25">
      <c r="A24" s="174" t="s">
        <v>40</v>
      </c>
      <c r="B24" s="541" t="s">
        <v>41</v>
      </c>
      <c r="C24" s="541"/>
      <c r="D24" s="175" t="s">
        <v>17</v>
      </c>
      <c r="E24" s="99">
        <f t="shared" si="1"/>
        <v>991646</v>
      </c>
      <c r="F24" s="99"/>
      <c r="G24" s="99">
        <f>H24</f>
        <v>991646</v>
      </c>
      <c r="H24" s="99">
        <v>991646</v>
      </c>
      <c r="I24" s="50">
        <v>0</v>
      </c>
      <c r="J24" s="50">
        <v>0</v>
      </c>
      <c r="K24" s="50">
        <v>0</v>
      </c>
    </row>
    <row r="25" spans="1:11" ht="33.75" customHeight="1" x14ac:dyDescent="0.25">
      <c r="A25" s="174"/>
      <c r="B25" s="541" t="s">
        <v>42</v>
      </c>
      <c r="C25" s="541"/>
      <c r="D25" s="175"/>
      <c r="E25" s="99">
        <f t="shared" si="1"/>
        <v>446631</v>
      </c>
      <c r="F25" s="99"/>
      <c r="G25" s="99">
        <f>J25</f>
        <v>446631</v>
      </c>
      <c r="H25" s="99"/>
      <c r="I25" s="50"/>
      <c r="J25" s="50">
        <v>446631</v>
      </c>
      <c r="K25" s="50"/>
    </row>
    <row r="26" spans="1:11" ht="33.75" customHeight="1" x14ac:dyDescent="0.25">
      <c r="A26" s="260" t="s">
        <v>43</v>
      </c>
      <c r="B26" s="540" t="s">
        <v>44</v>
      </c>
      <c r="C26" s="540"/>
      <c r="D26" s="261" t="s">
        <v>17</v>
      </c>
      <c r="E26" s="95">
        <f t="shared" si="1"/>
        <v>19537935</v>
      </c>
      <c r="F26" s="95"/>
      <c r="G26" s="95">
        <f>H26+I26+J26+K26</f>
        <v>19537935</v>
      </c>
      <c r="H26" s="95">
        <f>H27</f>
        <v>7199122</v>
      </c>
      <c r="I26" s="95">
        <v>0</v>
      </c>
      <c r="J26" s="95">
        <f>J27+J29+J30+J28+J31</f>
        <v>12338813</v>
      </c>
      <c r="K26" s="95">
        <v>0</v>
      </c>
    </row>
    <row r="27" spans="1:11" ht="33.75" customHeight="1" x14ac:dyDescent="0.25">
      <c r="A27" s="174" t="s">
        <v>45</v>
      </c>
      <c r="B27" s="537" t="s">
        <v>46</v>
      </c>
      <c r="C27" s="537"/>
      <c r="D27" s="175" t="s">
        <v>17</v>
      </c>
      <c r="E27" s="50">
        <f t="shared" si="1"/>
        <v>16486158</v>
      </c>
      <c r="F27" s="50"/>
      <c r="G27" s="50">
        <f>H27+I27+J27+K27</f>
        <v>16486158</v>
      </c>
      <c r="H27" s="50">
        <v>7199122</v>
      </c>
      <c r="I27" s="50">
        <v>0</v>
      </c>
      <c r="J27" s="50">
        <v>9287036</v>
      </c>
      <c r="K27" s="50">
        <v>0</v>
      </c>
    </row>
    <row r="28" spans="1:11" ht="33.75" customHeight="1" x14ac:dyDescent="0.25">
      <c r="A28" s="174" t="s">
        <v>47</v>
      </c>
      <c r="B28" s="514" t="s">
        <v>48</v>
      </c>
      <c r="C28" s="515"/>
      <c r="D28" s="175" t="s">
        <v>17</v>
      </c>
      <c r="E28" s="50">
        <f t="shared" si="1"/>
        <v>141456</v>
      </c>
      <c r="F28" s="50"/>
      <c r="G28" s="50">
        <f>J28</f>
        <v>141456</v>
      </c>
      <c r="H28" s="50"/>
      <c r="I28" s="50"/>
      <c r="J28" s="50">
        <v>141456</v>
      </c>
      <c r="K28" s="50"/>
    </row>
    <row r="29" spans="1:11" ht="33.75" customHeight="1" x14ac:dyDescent="0.25">
      <c r="A29" s="174" t="s">
        <v>49</v>
      </c>
      <c r="B29" s="537" t="s">
        <v>50</v>
      </c>
      <c r="C29" s="537"/>
      <c r="D29" s="175" t="s">
        <v>17</v>
      </c>
      <c r="E29" s="50">
        <f t="shared" si="1"/>
        <v>688144</v>
      </c>
      <c r="F29" s="50"/>
      <c r="G29" s="50">
        <f>H29+I29+J29+K29</f>
        <v>688144</v>
      </c>
      <c r="H29" s="50">
        <v>0</v>
      </c>
      <c r="I29" s="50">
        <v>0</v>
      </c>
      <c r="J29" s="50">
        <v>688144</v>
      </c>
      <c r="K29" s="50">
        <v>0</v>
      </c>
    </row>
    <row r="30" spans="1:11" ht="33.75" customHeight="1" x14ac:dyDescent="0.25">
      <c r="A30" s="174" t="s">
        <v>51</v>
      </c>
      <c r="B30" s="537" t="s">
        <v>52</v>
      </c>
      <c r="C30" s="537"/>
      <c r="D30" s="175" t="s">
        <v>17</v>
      </c>
      <c r="E30" s="50">
        <f t="shared" si="1"/>
        <v>1330017</v>
      </c>
      <c r="F30" s="50"/>
      <c r="G30" s="50">
        <f>H30+I30+J30+K30</f>
        <v>1330017</v>
      </c>
      <c r="H30" s="50"/>
      <c r="I30" s="50"/>
      <c r="J30" s="50">
        <v>1330017</v>
      </c>
      <c r="K30" s="50"/>
    </row>
    <row r="31" spans="1:11" ht="33.75" customHeight="1" x14ac:dyDescent="0.25">
      <c r="A31" s="174" t="s">
        <v>53</v>
      </c>
      <c r="B31" s="537" t="s">
        <v>54</v>
      </c>
      <c r="C31" s="537"/>
      <c r="D31" s="175" t="s">
        <v>17</v>
      </c>
      <c r="E31" s="50">
        <f t="shared" si="1"/>
        <v>892160</v>
      </c>
      <c r="F31" s="50"/>
      <c r="G31" s="50">
        <f>H31+I31+J31+K31</f>
        <v>892160</v>
      </c>
      <c r="H31" s="50"/>
      <c r="I31" s="50"/>
      <c r="J31" s="50">
        <v>892160</v>
      </c>
      <c r="K31" s="50"/>
    </row>
    <row r="32" spans="1:11" ht="33.75" customHeight="1" x14ac:dyDescent="0.25">
      <c r="A32" s="260" t="s">
        <v>55</v>
      </c>
      <c r="B32" s="540" t="s">
        <v>56</v>
      </c>
      <c r="C32" s="540"/>
      <c r="D32" s="261" t="s">
        <v>17</v>
      </c>
      <c r="E32" s="262">
        <f>G32</f>
        <v>79914501.397998005</v>
      </c>
      <c r="F32" s="263"/>
      <c r="G32" s="262">
        <f>J32+K32+H32+I32</f>
        <v>79914501.397998005</v>
      </c>
      <c r="H32" s="262">
        <f>H33+H52+H58</f>
        <v>0</v>
      </c>
      <c r="I32" s="262">
        <f>I33+I52+I58</f>
        <v>0</v>
      </c>
      <c r="J32" s="262">
        <f>J33+J52+J58</f>
        <v>26733384.390999999</v>
      </c>
      <c r="K32" s="262">
        <f>K33+K52+K58</f>
        <v>53181117.006998003</v>
      </c>
    </row>
    <row r="33" spans="1:11" ht="33.75" customHeight="1" x14ac:dyDescent="0.25">
      <c r="A33" s="264" t="s">
        <v>57</v>
      </c>
      <c r="B33" s="537" t="s">
        <v>58</v>
      </c>
      <c r="C33" s="537"/>
      <c r="D33" s="265" t="s">
        <v>17</v>
      </c>
      <c r="E33" s="176">
        <f>G33</f>
        <v>77311292.668998003</v>
      </c>
      <c r="F33" s="176"/>
      <c r="G33" s="176">
        <f>SUM(H33:K33)</f>
        <v>77311292.668998003</v>
      </c>
      <c r="H33" s="176">
        <f>H34+H49</f>
        <v>0</v>
      </c>
      <c r="I33" s="176">
        <f>I34+I49</f>
        <v>0</v>
      </c>
      <c r="J33" s="176">
        <f>J34+J49</f>
        <v>24512705.912999999</v>
      </c>
      <c r="K33" s="176">
        <f>K34+K49</f>
        <v>52798586.755998001</v>
      </c>
    </row>
    <row r="34" spans="1:11" ht="48" customHeight="1" x14ac:dyDescent="0.25">
      <c r="A34" s="264" t="s">
        <v>59</v>
      </c>
      <c r="B34" s="537" t="s">
        <v>60</v>
      </c>
      <c r="C34" s="537"/>
      <c r="D34" s="175" t="s">
        <v>17</v>
      </c>
      <c r="E34" s="176">
        <f>G34</f>
        <v>67055290.781000003</v>
      </c>
      <c r="F34" s="176"/>
      <c r="G34" s="176">
        <f>SUM(H34:K34)</f>
        <v>67055290.781000003</v>
      </c>
      <c r="H34" s="176">
        <f>H36+H37+H38+H39+H40+H41+H42+H43+H44+H45+H46</f>
        <v>0</v>
      </c>
      <c r="I34" s="176">
        <f>I36+I37+I38+I39+I40+I41+I42+I43+I44+I45+I46</f>
        <v>0</v>
      </c>
      <c r="J34" s="176">
        <f>SUM(J35:J48)</f>
        <v>14415857.625999998</v>
      </c>
      <c r="K34" s="266">
        <f>SUM(K35:K48)</f>
        <v>52639433.155000001</v>
      </c>
    </row>
    <row r="35" spans="1:11" ht="31.5" customHeight="1" x14ac:dyDescent="0.25">
      <c r="A35" s="174" t="s">
        <v>64</v>
      </c>
      <c r="B35" s="537" t="s">
        <v>65</v>
      </c>
      <c r="C35" s="537"/>
      <c r="D35" s="265" t="s">
        <v>17</v>
      </c>
      <c r="E35" s="176">
        <f t="shared" ref="E35:E44" si="2">G35</f>
        <v>2258973.4679999999</v>
      </c>
      <c r="F35" s="176"/>
      <c r="G35" s="176">
        <f t="shared" ref="G35:G49" si="3">SUM(H35:K35)</f>
        <v>2258973.4679999999</v>
      </c>
      <c r="H35" s="176"/>
      <c r="I35" s="176"/>
      <c r="J35" s="176">
        <v>1493459.72</v>
      </c>
      <c r="K35" s="266">
        <v>765513.74800000002</v>
      </c>
    </row>
    <row r="36" spans="1:11" ht="31.5" customHeight="1" x14ac:dyDescent="0.25">
      <c r="A36" s="174" t="s">
        <v>66</v>
      </c>
      <c r="B36" s="537" t="s">
        <v>67</v>
      </c>
      <c r="C36" s="537"/>
      <c r="D36" s="175" t="s">
        <v>17</v>
      </c>
      <c r="E36" s="176">
        <f t="shared" si="2"/>
        <v>10475980.109999999</v>
      </c>
      <c r="F36" s="176"/>
      <c r="G36" s="176">
        <f t="shared" si="3"/>
        <v>10475980.109999999</v>
      </c>
      <c r="H36" s="176"/>
      <c r="I36" s="176"/>
      <c r="J36" s="176">
        <v>3528648.5869999998</v>
      </c>
      <c r="K36" s="266">
        <v>6947331.523</v>
      </c>
    </row>
    <row r="37" spans="1:11" ht="31.5" customHeight="1" x14ac:dyDescent="0.25">
      <c r="A37" s="174" t="s">
        <v>68</v>
      </c>
      <c r="B37" s="537" t="s">
        <v>69</v>
      </c>
      <c r="C37" s="537"/>
      <c r="D37" s="175" t="s">
        <v>17</v>
      </c>
      <c r="E37" s="176">
        <f t="shared" si="2"/>
        <v>3702539.4620000003</v>
      </c>
      <c r="F37" s="176"/>
      <c r="G37" s="176">
        <f t="shared" si="3"/>
        <v>3702539.4620000003</v>
      </c>
      <c r="H37" s="176"/>
      <c r="I37" s="176"/>
      <c r="J37" s="176">
        <v>797718.95299999998</v>
      </c>
      <c r="K37" s="266">
        <v>2904820.5090000001</v>
      </c>
    </row>
    <row r="38" spans="1:11" ht="31.5" customHeight="1" x14ac:dyDescent="0.25">
      <c r="A38" s="174" t="s">
        <v>70</v>
      </c>
      <c r="B38" s="537" t="s">
        <v>71</v>
      </c>
      <c r="C38" s="537"/>
      <c r="D38" s="175" t="s">
        <v>17</v>
      </c>
      <c r="E38" s="176">
        <f t="shared" si="2"/>
        <v>9170354.773</v>
      </c>
      <c r="F38" s="176"/>
      <c r="G38" s="176">
        <f t="shared" si="3"/>
        <v>9170354.773</v>
      </c>
      <c r="H38" s="176"/>
      <c r="I38" s="176"/>
      <c r="J38" s="176">
        <v>802214.43099999998</v>
      </c>
      <c r="K38" s="266">
        <v>8368140.3420000002</v>
      </c>
    </row>
    <row r="39" spans="1:11" ht="31.5" customHeight="1" x14ac:dyDescent="0.25">
      <c r="A39" s="174" t="s">
        <v>72</v>
      </c>
      <c r="B39" s="537" t="s">
        <v>73</v>
      </c>
      <c r="C39" s="537"/>
      <c r="D39" s="175" t="s">
        <v>17</v>
      </c>
      <c r="E39" s="176">
        <f>G39</f>
        <v>15493313.102</v>
      </c>
      <c r="F39" s="176"/>
      <c r="G39" s="176">
        <f t="shared" si="3"/>
        <v>15493313.102</v>
      </c>
      <c r="H39" s="176"/>
      <c r="I39" s="176"/>
      <c r="J39" s="176">
        <v>1017204.887</v>
      </c>
      <c r="K39" s="266">
        <v>14476108.215</v>
      </c>
    </row>
    <row r="40" spans="1:11" ht="31.5" customHeight="1" x14ac:dyDescent="0.25">
      <c r="A40" s="174" t="s">
        <v>74</v>
      </c>
      <c r="B40" s="514" t="s">
        <v>75</v>
      </c>
      <c r="C40" s="515"/>
      <c r="D40" s="175" t="s">
        <v>17</v>
      </c>
      <c r="E40" s="176">
        <f t="shared" si="2"/>
        <v>3359911.2510000002</v>
      </c>
      <c r="F40" s="176"/>
      <c r="G40" s="176">
        <f t="shared" si="3"/>
        <v>3359911.2510000002</v>
      </c>
      <c r="H40" s="177"/>
      <c r="I40" s="177"/>
      <c r="J40" s="177">
        <v>744800.45</v>
      </c>
      <c r="K40" s="178">
        <v>2615110.8010000004</v>
      </c>
    </row>
    <row r="41" spans="1:11" ht="31.5" customHeight="1" x14ac:dyDescent="0.25">
      <c r="A41" s="179" t="s">
        <v>76</v>
      </c>
      <c r="B41" s="516" t="s">
        <v>77</v>
      </c>
      <c r="C41" s="501"/>
      <c r="D41" s="180" t="s">
        <v>17</v>
      </c>
      <c r="E41" s="267">
        <f t="shared" si="2"/>
        <v>294829.3</v>
      </c>
      <c r="F41" s="267"/>
      <c r="G41" s="267">
        <f t="shared" si="3"/>
        <v>294829.3</v>
      </c>
      <c r="H41" s="268"/>
      <c r="I41" s="268"/>
      <c r="J41" s="268">
        <v>200853.3</v>
      </c>
      <c r="K41" s="269">
        <v>93976</v>
      </c>
    </row>
    <row r="42" spans="1:11" ht="31.5" customHeight="1" x14ac:dyDescent="0.25">
      <c r="A42" s="270" t="s">
        <v>78</v>
      </c>
      <c r="B42" s="538" t="s">
        <v>79</v>
      </c>
      <c r="C42" s="539"/>
      <c r="D42" s="271" t="s">
        <v>17</v>
      </c>
      <c r="E42" s="272">
        <f t="shared" si="2"/>
        <v>6052808.9679999994</v>
      </c>
      <c r="F42" s="272"/>
      <c r="G42" s="272">
        <f t="shared" si="3"/>
        <v>6052808.9679999994</v>
      </c>
      <c r="H42" s="273"/>
      <c r="I42" s="273"/>
      <c r="J42" s="273">
        <v>1606407.699</v>
      </c>
      <c r="K42" s="274">
        <v>4446401.2689999994</v>
      </c>
    </row>
    <row r="43" spans="1:11" ht="31.5" customHeight="1" x14ac:dyDescent="0.25">
      <c r="A43" s="275" t="s">
        <v>80</v>
      </c>
      <c r="B43" s="407" t="s">
        <v>81</v>
      </c>
      <c r="C43" s="408"/>
      <c r="D43" s="276" t="s">
        <v>17</v>
      </c>
      <c r="E43" s="277">
        <f t="shared" si="2"/>
        <v>2398640.6830000002</v>
      </c>
      <c r="F43" s="277"/>
      <c r="G43" s="277">
        <f t="shared" si="3"/>
        <v>2398640.6830000002</v>
      </c>
      <c r="H43" s="278"/>
      <c r="I43" s="278"/>
      <c r="J43" s="278">
        <v>549007.55200000003</v>
      </c>
      <c r="K43" s="279">
        <v>1849633.1310000001</v>
      </c>
    </row>
    <row r="44" spans="1:11" s="41" customFormat="1" ht="31.5" customHeight="1" x14ac:dyDescent="0.2">
      <c r="A44" s="280" t="s">
        <v>82</v>
      </c>
      <c r="B44" s="532" t="s">
        <v>83</v>
      </c>
      <c r="C44" s="533"/>
      <c r="D44" s="281" t="s">
        <v>17</v>
      </c>
      <c r="E44" s="282">
        <f t="shared" si="2"/>
        <v>9629578.1209999993</v>
      </c>
      <c r="F44" s="282"/>
      <c r="G44" s="282">
        <f t="shared" si="3"/>
        <v>9629578.1209999993</v>
      </c>
      <c r="H44" s="283"/>
      <c r="I44" s="283"/>
      <c r="J44" s="283">
        <v>1891455.7169999999</v>
      </c>
      <c r="K44" s="284">
        <v>7738122.4040000001</v>
      </c>
    </row>
    <row r="45" spans="1:11" ht="31.5" customHeight="1" x14ac:dyDescent="0.25">
      <c r="A45" s="285" t="s">
        <v>84</v>
      </c>
      <c r="B45" s="528" t="s">
        <v>85</v>
      </c>
      <c r="C45" s="529"/>
      <c r="D45" s="286" t="s">
        <v>17</v>
      </c>
      <c r="E45" s="287"/>
      <c r="F45" s="287"/>
      <c r="G45" s="287"/>
      <c r="H45" s="288"/>
      <c r="I45" s="288"/>
      <c r="J45" s="287"/>
      <c r="K45" s="289"/>
    </row>
    <row r="46" spans="1:11" ht="31.5" customHeight="1" x14ac:dyDescent="0.25">
      <c r="A46" s="290" t="s">
        <v>86</v>
      </c>
      <c r="B46" s="534" t="s">
        <v>87</v>
      </c>
      <c r="C46" s="534"/>
      <c r="D46" s="291" t="s">
        <v>17</v>
      </c>
      <c r="E46" s="292">
        <f>G46</f>
        <v>2383.15</v>
      </c>
      <c r="F46" s="292"/>
      <c r="G46" s="292">
        <f>SUM(H46:K46)</f>
        <v>2383.15</v>
      </c>
      <c r="H46" s="293"/>
      <c r="I46" s="293"/>
      <c r="J46" s="292">
        <v>1480</v>
      </c>
      <c r="K46" s="294">
        <v>903.15</v>
      </c>
    </row>
    <row r="47" spans="1:11" ht="31.5" customHeight="1" x14ac:dyDescent="0.25">
      <c r="A47" s="295" t="s">
        <v>88</v>
      </c>
      <c r="B47" s="535" t="s">
        <v>89</v>
      </c>
      <c r="C47" s="535"/>
      <c r="D47" s="296" t="s">
        <v>17</v>
      </c>
      <c r="E47" s="297">
        <f>G47</f>
        <v>4187217.2280000001</v>
      </c>
      <c r="F47" s="297"/>
      <c r="G47" s="297">
        <f>SUM(H47:K47)</f>
        <v>4187217.2280000001</v>
      </c>
      <c r="H47" s="298"/>
      <c r="I47" s="298"/>
      <c r="J47" s="298">
        <v>1769698.165</v>
      </c>
      <c r="K47" s="299">
        <v>2417519.0630000001</v>
      </c>
    </row>
    <row r="48" spans="1:11" ht="31.5" customHeight="1" x14ac:dyDescent="0.25">
      <c r="A48" s="300" t="s">
        <v>90</v>
      </c>
      <c r="B48" s="536" t="s">
        <v>91</v>
      </c>
      <c r="C48" s="536"/>
      <c r="D48" s="301" t="s">
        <v>17</v>
      </c>
      <c r="E48" s="302">
        <f>G48</f>
        <v>28761.165000000001</v>
      </c>
      <c r="F48" s="302"/>
      <c r="G48" s="302">
        <f>SUM(H48:K48)</f>
        <v>28761.165000000001</v>
      </c>
      <c r="H48" s="303"/>
      <c r="I48" s="303"/>
      <c r="J48" s="303">
        <v>12908.165000000001</v>
      </c>
      <c r="K48" s="304">
        <v>15853</v>
      </c>
    </row>
    <row r="49" spans="1:11" ht="31.5" customHeight="1" x14ac:dyDescent="0.25">
      <c r="A49" s="305" t="s">
        <v>92</v>
      </c>
      <c r="B49" s="524" t="s">
        <v>93</v>
      </c>
      <c r="C49" s="525"/>
      <c r="D49" s="306" t="s">
        <v>17</v>
      </c>
      <c r="E49" s="307">
        <f>G49</f>
        <v>10256001.887998</v>
      </c>
      <c r="F49" s="307"/>
      <c r="G49" s="307">
        <f t="shared" si="3"/>
        <v>10256001.887998</v>
      </c>
      <c r="H49" s="307"/>
      <c r="I49" s="307"/>
      <c r="J49" s="307">
        <v>10096848.287</v>
      </c>
      <c r="K49" s="308">
        <v>159153.60099800001</v>
      </c>
    </row>
    <row r="50" spans="1:11" ht="34.5" customHeight="1" x14ac:dyDescent="0.25">
      <c r="A50" s="309" t="s">
        <v>94</v>
      </c>
      <c r="B50" s="526" t="s">
        <v>95</v>
      </c>
      <c r="C50" s="527"/>
      <c r="D50" s="306" t="s">
        <v>17</v>
      </c>
      <c r="E50" s="310"/>
      <c r="F50" s="310"/>
      <c r="G50" s="310"/>
      <c r="H50" s="310"/>
      <c r="I50" s="310"/>
      <c r="J50" s="310"/>
      <c r="K50" s="310"/>
    </row>
    <row r="51" spans="1:11" ht="31.5" customHeight="1" x14ac:dyDescent="0.25">
      <c r="A51" s="305" t="s">
        <v>96</v>
      </c>
      <c r="B51" s="524" t="s">
        <v>97</v>
      </c>
      <c r="C51" s="525"/>
      <c r="D51" s="306" t="s">
        <v>17</v>
      </c>
      <c r="E51" s="310">
        <v>0</v>
      </c>
      <c r="F51" s="310"/>
      <c r="G51" s="310">
        <v>0</v>
      </c>
      <c r="H51" s="310">
        <v>0</v>
      </c>
      <c r="I51" s="310">
        <v>0</v>
      </c>
      <c r="J51" s="310">
        <v>0</v>
      </c>
      <c r="K51" s="310">
        <v>0</v>
      </c>
    </row>
    <row r="52" spans="1:11" ht="28.5" customHeight="1" x14ac:dyDescent="0.25">
      <c r="A52" s="305" t="s">
        <v>98</v>
      </c>
      <c r="B52" s="524" t="s">
        <v>99</v>
      </c>
      <c r="C52" s="525"/>
      <c r="D52" s="306" t="s">
        <v>17</v>
      </c>
      <c r="E52" s="311">
        <f>G52</f>
        <v>2171381.5189999999</v>
      </c>
      <c r="F52" s="311"/>
      <c r="G52" s="312">
        <f>H52+I52+J52+K52</f>
        <v>2171381.5189999999</v>
      </c>
      <c r="H52" s="312">
        <v>0</v>
      </c>
      <c r="I52" s="312">
        <v>0</v>
      </c>
      <c r="J52" s="312">
        <f>J53+J54</f>
        <v>2171381.5189999999</v>
      </c>
      <c r="K52" s="288">
        <f>K53</f>
        <v>0</v>
      </c>
    </row>
    <row r="53" spans="1:11" ht="28.5" customHeight="1" x14ac:dyDescent="0.25">
      <c r="A53" s="285" t="s">
        <v>100</v>
      </c>
      <c r="B53" s="528" t="s">
        <v>101</v>
      </c>
      <c r="C53" s="529"/>
      <c r="D53" s="286" t="s">
        <v>17</v>
      </c>
      <c r="E53" s="313">
        <f>G53</f>
        <v>74394.519</v>
      </c>
      <c r="F53" s="313"/>
      <c r="G53" s="314">
        <f>H53+I53+J53+K53</f>
        <v>74394.519</v>
      </c>
      <c r="H53" s="283">
        <v>0</v>
      </c>
      <c r="I53" s="283">
        <v>0</v>
      </c>
      <c r="J53" s="314">
        <v>74394.519</v>
      </c>
      <c r="K53" s="283"/>
    </row>
    <row r="54" spans="1:11" ht="28.5" customHeight="1" x14ac:dyDescent="0.25">
      <c r="A54" s="280" t="s">
        <v>102</v>
      </c>
      <c r="B54" s="530" t="s">
        <v>103</v>
      </c>
      <c r="C54" s="531"/>
      <c r="D54" s="281" t="s">
        <v>17</v>
      </c>
      <c r="E54" s="315">
        <f>G54</f>
        <v>2096987</v>
      </c>
      <c r="F54" s="315"/>
      <c r="G54" s="316">
        <f>H54+I54+J54+K54</f>
        <v>2096987</v>
      </c>
      <c r="H54" s="316">
        <v>0</v>
      </c>
      <c r="I54" s="316">
        <v>0</v>
      </c>
      <c r="J54" s="316">
        <v>2096987</v>
      </c>
      <c r="K54" s="316">
        <v>0</v>
      </c>
    </row>
    <row r="55" spans="1:11" ht="28.5" customHeight="1" x14ac:dyDescent="0.25">
      <c r="A55" s="275" t="s">
        <v>104</v>
      </c>
      <c r="B55" s="398" t="s">
        <v>105</v>
      </c>
      <c r="C55" s="399"/>
      <c r="D55" s="276" t="s">
        <v>17</v>
      </c>
      <c r="E55" s="316">
        <v>0</v>
      </c>
      <c r="F55" s="316"/>
      <c r="G55" s="316">
        <v>0</v>
      </c>
      <c r="H55" s="316">
        <v>0</v>
      </c>
      <c r="I55" s="316">
        <v>0</v>
      </c>
      <c r="J55" s="316">
        <v>0</v>
      </c>
      <c r="K55" s="316">
        <v>0</v>
      </c>
    </row>
    <row r="56" spans="1:11" ht="28.5" customHeight="1" x14ac:dyDescent="0.25">
      <c r="A56" s="382"/>
      <c r="B56" s="383"/>
      <c r="C56" s="384"/>
      <c r="D56" s="385"/>
      <c r="E56" s="386"/>
      <c r="F56" s="386"/>
      <c r="G56" s="386"/>
      <c r="H56" s="386"/>
      <c r="I56" s="386"/>
      <c r="J56" s="386"/>
      <c r="K56" s="386"/>
    </row>
    <row r="57" spans="1:11" ht="35.25" customHeight="1" x14ac:dyDescent="0.25">
      <c r="A57" s="317" t="s">
        <v>106</v>
      </c>
      <c r="B57" s="407" t="s">
        <v>107</v>
      </c>
      <c r="C57" s="408"/>
      <c r="D57" s="318" t="s">
        <v>17</v>
      </c>
      <c r="E57" s="315">
        <v>0</v>
      </c>
      <c r="F57" s="315"/>
      <c r="G57" s="316">
        <v>0</v>
      </c>
      <c r="H57" s="316">
        <v>0</v>
      </c>
      <c r="I57" s="316">
        <v>0</v>
      </c>
      <c r="J57" s="316">
        <v>0</v>
      </c>
      <c r="K57" s="316">
        <v>0</v>
      </c>
    </row>
    <row r="58" spans="1:11" ht="28.5" customHeight="1" x14ac:dyDescent="0.25">
      <c r="A58" s="317" t="s">
        <v>108</v>
      </c>
      <c r="B58" s="421" t="s">
        <v>109</v>
      </c>
      <c r="C58" s="521"/>
      <c r="D58" s="276" t="s">
        <v>17</v>
      </c>
      <c r="E58" s="277">
        <f>G58</f>
        <v>431827.20999999996</v>
      </c>
      <c r="F58" s="277"/>
      <c r="G58" s="278">
        <f>J58+K58</f>
        <v>431827.20999999996</v>
      </c>
      <c r="H58" s="278">
        <v>0</v>
      </c>
      <c r="I58" s="278">
        <v>0</v>
      </c>
      <c r="J58" s="278">
        <v>49296.959000000003</v>
      </c>
      <c r="K58" s="278">
        <v>382530.25099999999</v>
      </c>
    </row>
    <row r="59" spans="1:11" ht="36" customHeight="1" x14ac:dyDescent="0.25">
      <c r="A59" s="317" t="s">
        <v>110</v>
      </c>
      <c r="B59" s="522" t="s">
        <v>111</v>
      </c>
      <c r="C59" s="523"/>
      <c r="D59" s="276" t="s">
        <v>17</v>
      </c>
      <c r="E59" s="315">
        <v>0</v>
      </c>
      <c r="F59" s="315"/>
      <c r="G59" s="315">
        <v>0</v>
      </c>
      <c r="H59" s="315">
        <v>0</v>
      </c>
      <c r="I59" s="315">
        <v>0</v>
      </c>
      <c r="J59" s="315">
        <v>0</v>
      </c>
      <c r="K59" s="315">
        <v>0</v>
      </c>
    </row>
    <row r="60" spans="1:11" ht="28.5" customHeight="1" x14ac:dyDescent="0.25">
      <c r="A60" s="317" t="s">
        <v>112</v>
      </c>
      <c r="B60" s="404" t="s">
        <v>113</v>
      </c>
      <c r="C60" s="319" t="s">
        <v>114</v>
      </c>
      <c r="D60" s="276" t="s">
        <v>17</v>
      </c>
      <c r="E60" s="320">
        <f>G60</f>
        <v>-5234395</v>
      </c>
      <c r="F60" s="315"/>
      <c r="G60" s="320">
        <f>ROUND(G12-G32,0)</f>
        <v>-5234395</v>
      </c>
      <c r="H60" s="315"/>
      <c r="I60" s="315"/>
      <c r="J60" s="315"/>
      <c r="K60" s="315"/>
    </row>
    <row r="61" spans="1:11" ht="28.5" customHeight="1" x14ac:dyDescent="0.25">
      <c r="A61" s="317" t="s">
        <v>115</v>
      </c>
      <c r="B61" s="405"/>
      <c r="C61" s="319" t="s">
        <v>116</v>
      </c>
      <c r="D61" s="276" t="s">
        <v>117</v>
      </c>
      <c r="E61" s="321">
        <f>G61</f>
        <v>-7.0090888730125798</v>
      </c>
      <c r="F61" s="322"/>
      <c r="G61" s="321">
        <f>G60/G12*100</f>
        <v>-7.0090888730125798</v>
      </c>
      <c r="H61" s="315"/>
      <c r="I61" s="315"/>
      <c r="J61" s="315"/>
      <c r="K61" s="315"/>
    </row>
    <row r="62" spans="1:11" ht="28.5" customHeight="1" x14ac:dyDescent="0.25">
      <c r="A62" s="317" t="s">
        <v>118</v>
      </c>
      <c r="B62" s="404" t="s">
        <v>119</v>
      </c>
      <c r="C62" s="319"/>
      <c r="D62" s="276" t="s">
        <v>17</v>
      </c>
      <c r="E62" s="323">
        <v>0</v>
      </c>
      <c r="F62" s="324"/>
      <c r="G62" s="323">
        <v>0</v>
      </c>
      <c r="H62" s="324"/>
      <c r="I62" s="324"/>
      <c r="J62" s="324"/>
      <c r="K62" s="324"/>
    </row>
    <row r="63" spans="1:11" ht="28.5" customHeight="1" x14ac:dyDescent="0.25">
      <c r="A63" s="317" t="s">
        <v>120</v>
      </c>
      <c r="B63" s="405"/>
      <c r="C63" s="319"/>
      <c r="D63" s="276" t="s">
        <v>117</v>
      </c>
      <c r="E63" s="321">
        <v>0</v>
      </c>
      <c r="F63" s="325"/>
      <c r="G63" s="321">
        <v>0</v>
      </c>
      <c r="H63" s="324"/>
      <c r="I63" s="324"/>
      <c r="J63" s="324"/>
      <c r="K63" s="324"/>
    </row>
    <row r="64" spans="1:11" ht="28.5" customHeight="1" x14ac:dyDescent="0.25">
      <c r="A64" s="317" t="s">
        <v>121</v>
      </c>
      <c r="B64" s="406" t="s">
        <v>137</v>
      </c>
      <c r="C64" s="406"/>
      <c r="D64" s="276" t="s">
        <v>17</v>
      </c>
      <c r="E64" s="320">
        <f>G64</f>
        <v>77311292.668998018</v>
      </c>
      <c r="F64" s="315"/>
      <c r="G64" s="320">
        <f>G32-G58-G52</f>
        <v>77311292.668998018</v>
      </c>
      <c r="H64" s="320"/>
      <c r="I64" s="320"/>
      <c r="J64" s="320"/>
      <c r="K64" s="315"/>
    </row>
    <row r="65" spans="1:11" ht="28.5" customHeight="1" x14ac:dyDescent="0.25">
      <c r="A65" s="317" t="s">
        <v>123</v>
      </c>
      <c r="B65" s="406" t="s">
        <v>124</v>
      </c>
      <c r="C65" s="406"/>
      <c r="D65" s="276" t="s">
        <v>17</v>
      </c>
      <c r="E65" s="320">
        <f>E58</f>
        <v>431827.20999999996</v>
      </c>
      <c r="F65" s="315"/>
      <c r="G65" s="320">
        <f>G58</f>
        <v>431827.20999999996</v>
      </c>
      <c r="H65" s="320"/>
      <c r="I65" s="320"/>
      <c r="J65" s="320"/>
      <c r="K65" s="315"/>
    </row>
    <row r="66" spans="1:11" ht="28.5" customHeight="1" x14ac:dyDescent="0.3">
      <c r="A66" s="62"/>
      <c r="B66" s="63"/>
      <c r="C66" s="64" t="s">
        <v>145</v>
      </c>
      <c r="D66" s="65"/>
      <c r="E66" s="66"/>
      <c r="F66"/>
      <c r="G66"/>
      <c r="H66"/>
      <c r="I66" s="2"/>
      <c r="K66" s="2"/>
    </row>
    <row r="67" spans="1:11" ht="21" customHeight="1" x14ac:dyDescent="0.25">
      <c r="A67" s="62"/>
      <c r="B67" s="67"/>
      <c r="C67" s="68"/>
      <c r="D67" s="68"/>
      <c r="E67" s="68"/>
      <c r="F67" s="68"/>
      <c r="G67" s="69"/>
      <c r="H67" s="70"/>
      <c r="I67" s="71"/>
      <c r="J67" s="72"/>
      <c r="K67" s="72"/>
    </row>
    <row r="68" spans="1:11" ht="20.25" x14ac:dyDescent="0.3">
      <c r="A68" s="400" t="s">
        <v>139</v>
      </c>
      <c r="B68" s="400"/>
      <c r="C68" s="74"/>
      <c r="D68" s="400" t="s">
        <v>140</v>
      </c>
      <c r="E68" s="400"/>
      <c r="F68" s="74"/>
      <c r="G68" s="247"/>
      <c r="H68" s="75"/>
      <c r="I68" s="400" t="s">
        <v>141</v>
      </c>
      <c r="J68" s="400"/>
      <c r="K68" s="75"/>
    </row>
    <row r="69" spans="1:11" ht="20.25" customHeight="1" x14ac:dyDescent="0.3">
      <c r="A69" s="76" t="s">
        <v>128</v>
      </c>
      <c r="B69" s="76"/>
      <c r="C69" s="75"/>
      <c r="D69" s="75" t="s">
        <v>129</v>
      </c>
      <c r="E69" s="75"/>
      <c r="F69" s="75"/>
      <c r="G69" s="75"/>
      <c r="H69" s="75"/>
      <c r="I69" s="401" t="s">
        <v>130</v>
      </c>
      <c r="J69" s="401"/>
      <c r="K69" s="75"/>
    </row>
    <row r="70" spans="1:11" ht="31.5" customHeight="1" x14ac:dyDescent="0.3">
      <c r="A70" s="75"/>
      <c r="B70" s="75"/>
      <c r="C70" s="75"/>
      <c r="D70" s="397"/>
      <c r="E70" s="397"/>
      <c r="F70" s="75"/>
      <c r="G70" s="75"/>
      <c r="H70" s="75"/>
      <c r="I70" s="75" t="s">
        <v>131</v>
      </c>
      <c r="J70" s="75"/>
      <c r="K70" s="75"/>
    </row>
    <row r="71" spans="1:11" ht="20.25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44.25" customHeight="1" x14ac:dyDescent="0.3">
      <c r="A72" s="76" t="s">
        <v>132</v>
      </c>
      <c r="B72" s="76"/>
      <c r="C72" s="76"/>
      <c r="D72" s="397" t="s">
        <v>133</v>
      </c>
      <c r="E72" s="397"/>
      <c r="F72" s="75"/>
      <c r="G72" s="75"/>
      <c r="H72" s="75"/>
      <c r="I72" s="1" t="s">
        <v>133</v>
      </c>
      <c r="K72" s="75" t="s">
        <v>144</v>
      </c>
    </row>
    <row r="73" spans="1:11" ht="20.25" x14ac:dyDescent="0.3">
      <c r="A73" s="397" t="s">
        <v>135</v>
      </c>
      <c r="B73" s="397"/>
      <c r="C73" s="75"/>
      <c r="D73" s="397" t="s">
        <v>136</v>
      </c>
      <c r="E73" s="397"/>
      <c r="F73" s="75"/>
      <c r="G73" s="75"/>
      <c r="H73" s="75"/>
      <c r="I73" s="397" t="s">
        <v>135</v>
      </c>
      <c r="J73" s="397"/>
      <c r="K73" s="76"/>
    </row>
    <row r="74" spans="1:11" ht="20.25" x14ac:dyDescent="0.3">
      <c r="A74" s="76"/>
      <c r="B74" s="76"/>
      <c r="C74" s="76"/>
      <c r="D74" s="75"/>
      <c r="E74" s="75"/>
      <c r="F74" s="75"/>
      <c r="G74" s="75"/>
      <c r="H74" s="75"/>
      <c r="I74" s="75"/>
      <c r="J74" s="75"/>
      <c r="K74" s="75"/>
    </row>
    <row r="75" spans="1:11" ht="20.25" x14ac:dyDescent="0.3">
      <c r="A75" s="397"/>
      <c r="B75" s="397"/>
      <c r="C75" s="75"/>
      <c r="D75" s="397"/>
      <c r="E75" s="397"/>
      <c r="F75" s="75"/>
      <c r="G75" s="75"/>
      <c r="H75" s="75"/>
      <c r="I75" s="397"/>
      <c r="J75" s="397"/>
      <c r="K75" s="75"/>
    </row>
    <row r="76" spans="1:11" x14ac:dyDescent="0.25">
      <c r="A76" s="77"/>
      <c r="B76" s="77"/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5">
      <c r="A77" s="77"/>
      <c r="B77" s="77"/>
      <c r="C77" s="70"/>
      <c r="D77" s="70"/>
      <c r="E77" s="70"/>
      <c r="F77" s="70"/>
      <c r="G77" s="70"/>
      <c r="H77" s="70"/>
      <c r="I77" s="70"/>
      <c r="J77" s="70"/>
      <c r="K77" s="70"/>
    </row>
    <row r="78" spans="1:11" x14ac:dyDescent="0.25">
      <c r="A78" s="77"/>
      <c r="B78" s="77"/>
      <c r="C78" s="70"/>
      <c r="D78" s="70"/>
      <c r="E78" s="70"/>
      <c r="F78" s="70"/>
      <c r="G78" s="70"/>
      <c r="H78" s="70"/>
      <c r="I78" s="70"/>
      <c r="J78" s="70"/>
      <c r="K78" s="70"/>
    </row>
    <row r="79" spans="1:11" x14ac:dyDescent="0.25">
      <c r="A79" s="77"/>
      <c r="B79" s="77"/>
      <c r="C79" s="70"/>
      <c r="D79" s="70"/>
      <c r="E79" s="70"/>
      <c r="F79" s="70"/>
      <c r="G79" s="70"/>
      <c r="H79" s="70"/>
      <c r="I79" s="70"/>
      <c r="J79" s="70"/>
      <c r="K79" s="70"/>
    </row>
    <row r="80" spans="1:11" x14ac:dyDescent="0.25">
      <c r="A80" s="77"/>
      <c r="B80" s="77"/>
      <c r="C80" s="70"/>
      <c r="D80" s="70"/>
      <c r="E80" s="70"/>
      <c r="F80" s="70"/>
      <c r="G80" s="70"/>
      <c r="H80" s="70"/>
      <c r="I80" s="70"/>
      <c r="J80" s="70"/>
      <c r="K80" s="70"/>
    </row>
    <row r="81" spans="1:11" x14ac:dyDescent="0.25">
      <c r="A81" s="77"/>
      <c r="B81" s="77"/>
      <c r="C81" s="70"/>
      <c r="D81" s="70"/>
      <c r="E81" s="70"/>
      <c r="F81" s="70"/>
      <c r="G81" s="70"/>
      <c r="H81" s="70"/>
      <c r="I81" s="70"/>
      <c r="J81" s="70"/>
      <c r="K81" s="70"/>
    </row>
    <row r="82" spans="1:11" x14ac:dyDescent="0.25">
      <c r="A82" s="77"/>
      <c r="B82" s="77"/>
      <c r="C82" s="70"/>
      <c r="D82" s="70"/>
      <c r="E82" s="70"/>
      <c r="F82" s="78"/>
      <c r="G82" s="70"/>
      <c r="H82" s="70"/>
      <c r="I82" s="70"/>
      <c r="J82" s="70"/>
      <c r="K82" s="70"/>
    </row>
    <row r="83" spans="1:11" x14ac:dyDescent="0.25">
      <c r="A83" s="77"/>
      <c r="B83" s="77"/>
      <c r="C83" s="70"/>
      <c r="D83" s="70"/>
      <c r="E83" s="70"/>
      <c r="F83" s="70"/>
      <c r="G83" s="70"/>
      <c r="H83" s="70"/>
      <c r="I83" s="70"/>
      <c r="J83" s="70"/>
      <c r="K83" s="70"/>
    </row>
    <row r="84" spans="1:11" x14ac:dyDescent="0.25">
      <c r="A84" s="77"/>
      <c r="B84" s="77"/>
      <c r="C84" s="70"/>
      <c r="D84" s="70"/>
      <c r="E84" s="70"/>
      <c r="F84" s="70"/>
      <c r="G84" s="70"/>
      <c r="H84" s="70"/>
      <c r="I84" s="70"/>
      <c r="J84" s="70"/>
      <c r="K84" s="70"/>
    </row>
    <row r="85" spans="1:11" x14ac:dyDescent="0.25">
      <c r="A85" s="77"/>
      <c r="B85" s="77"/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5">
      <c r="A86" s="77"/>
      <c r="B86" s="77"/>
      <c r="C86" s="70"/>
      <c r="D86" s="70"/>
      <c r="E86" s="70"/>
      <c r="F86" s="70"/>
      <c r="G86" s="70"/>
      <c r="H86" s="70"/>
      <c r="I86" s="70"/>
      <c r="J86" s="70"/>
      <c r="K86" s="70"/>
    </row>
    <row r="87" spans="1:11" x14ac:dyDescent="0.25">
      <c r="A87" s="77"/>
      <c r="B87" s="77"/>
      <c r="C87" s="70"/>
      <c r="D87" s="70"/>
      <c r="E87" s="70"/>
      <c r="F87" s="70"/>
      <c r="G87" s="70"/>
      <c r="H87" s="70"/>
      <c r="I87" s="70"/>
      <c r="J87" s="70"/>
      <c r="K87" s="70"/>
    </row>
    <row r="88" spans="1:11" x14ac:dyDescent="0.25">
      <c r="A88" s="77"/>
      <c r="B88" s="77"/>
      <c r="C88" s="70"/>
      <c r="D88" s="70"/>
      <c r="E88" s="70"/>
      <c r="F88" s="70"/>
      <c r="G88" s="70"/>
      <c r="H88" s="70"/>
      <c r="I88" s="70"/>
      <c r="J88" s="70"/>
      <c r="K88" s="70"/>
    </row>
    <row r="89" spans="1:11" x14ac:dyDescent="0.25">
      <c r="A89" s="77"/>
      <c r="B89" s="77"/>
      <c r="C89" s="70"/>
      <c r="D89" s="70"/>
      <c r="E89" s="70"/>
      <c r="F89" s="70"/>
      <c r="G89" s="70"/>
      <c r="H89" s="70"/>
      <c r="I89" s="70"/>
      <c r="J89" s="70"/>
      <c r="K89" s="70"/>
    </row>
    <row r="90" spans="1:11" x14ac:dyDescent="0.25">
      <c r="A90" s="77"/>
      <c r="B90" s="77"/>
      <c r="C90" s="70"/>
      <c r="D90" s="70"/>
      <c r="E90" s="70"/>
      <c r="F90" s="70"/>
      <c r="G90" s="70"/>
      <c r="H90" s="70"/>
      <c r="I90" s="70"/>
      <c r="J90" s="70"/>
      <c r="K90" s="70"/>
    </row>
    <row r="91" spans="1:11" x14ac:dyDescent="0.25">
      <c r="A91" s="77"/>
      <c r="B91" s="77"/>
      <c r="C91" s="70"/>
      <c r="D91" s="70"/>
      <c r="E91" s="70"/>
      <c r="F91" s="70"/>
      <c r="G91" s="70"/>
      <c r="H91" s="70"/>
      <c r="I91" s="70"/>
      <c r="J91" s="70"/>
      <c r="K91" s="70"/>
    </row>
    <row r="92" spans="1:11" x14ac:dyDescent="0.25">
      <c r="A92" s="77"/>
      <c r="B92" s="77"/>
      <c r="C92" s="70"/>
      <c r="D92" s="70"/>
      <c r="E92" s="70"/>
      <c r="F92" s="70"/>
      <c r="G92" s="70"/>
      <c r="H92" s="70"/>
      <c r="I92" s="70"/>
      <c r="J92" s="70"/>
      <c r="K92" s="70"/>
    </row>
    <row r="93" spans="1:11" x14ac:dyDescent="0.25">
      <c r="A93" s="77"/>
      <c r="B93" s="77"/>
      <c r="C93" s="70"/>
      <c r="D93" s="70"/>
      <c r="E93" s="70"/>
      <c r="F93" s="70"/>
      <c r="G93" s="70"/>
      <c r="H93" s="70"/>
      <c r="I93" s="70"/>
      <c r="J93" s="70"/>
      <c r="K93" s="70"/>
    </row>
    <row r="94" spans="1:11" x14ac:dyDescent="0.25">
      <c r="A94" s="77"/>
      <c r="B94" s="77"/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5">
      <c r="A95" s="77"/>
      <c r="B95" s="77"/>
      <c r="C95" s="70"/>
      <c r="D95" s="70"/>
      <c r="E95" s="70"/>
      <c r="F95" s="70"/>
      <c r="G95" s="70"/>
      <c r="H95" s="70"/>
      <c r="I95" s="70"/>
      <c r="J95" s="70"/>
      <c r="K95" s="70"/>
    </row>
    <row r="96" spans="1:11" x14ac:dyDescent="0.25">
      <c r="A96" s="77"/>
      <c r="B96" s="77"/>
      <c r="C96" s="70"/>
      <c r="D96" s="70"/>
      <c r="E96" s="70"/>
      <c r="F96" s="70"/>
      <c r="G96" s="70"/>
      <c r="H96" s="70"/>
      <c r="I96" s="70"/>
      <c r="J96" s="70"/>
      <c r="K96" s="70"/>
    </row>
    <row r="97" spans="1:11" x14ac:dyDescent="0.25">
      <c r="A97" s="77"/>
      <c r="B97" s="77"/>
      <c r="C97" s="70"/>
      <c r="D97" s="70"/>
      <c r="E97" s="70"/>
      <c r="F97" s="70"/>
      <c r="G97" s="70"/>
      <c r="H97" s="70"/>
      <c r="I97" s="70"/>
      <c r="J97" s="70"/>
      <c r="K97" s="70"/>
    </row>
    <row r="98" spans="1:11" x14ac:dyDescent="0.25">
      <c r="A98" s="77"/>
      <c r="B98" s="77"/>
      <c r="C98" s="70"/>
      <c r="D98" s="70"/>
      <c r="E98" s="70"/>
      <c r="F98" s="70"/>
      <c r="G98" s="70"/>
      <c r="H98" s="70"/>
      <c r="I98" s="70"/>
      <c r="J98" s="70"/>
      <c r="K98" s="70"/>
    </row>
    <row r="99" spans="1:11" x14ac:dyDescent="0.25">
      <c r="A99" s="77"/>
      <c r="B99" s="77"/>
      <c r="C99" s="70"/>
      <c r="D99" s="70"/>
      <c r="E99" s="70"/>
      <c r="F99" s="70"/>
      <c r="G99" s="70"/>
      <c r="H99" s="70"/>
      <c r="I99" s="70"/>
      <c r="J99" s="70"/>
      <c r="K99" s="70"/>
    </row>
    <row r="100" spans="1:11" x14ac:dyDescent="0.25">
      <c r="A100" s="77"/>
      <c r="B100" s="77"/>
      <c r="C100" s="70"/>
      <c r="D100" s="70"/>
      <c r="E100" s="70"/>
      <c r="F100" s="70"/>
      <c r="G100" s="70"/>
      <c r="H100" s="70"/>
      <c r="I100" s="70"/>
      <c r="J100" s="70"/>
      <c r="K100" s="70"/>
    </row>
    <row r="101" spans="1:11" x14ac:dyDescent="0.25">
      <c r="A101" s="77"/>
      <c r="B101" s="77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1" x14ac:dyDescent="0.25">
      <c r="A102" s="77"/>
      <c r="B102" s="77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1" x14ac:dyDescent="0.25">
      <c r="A103" s="77"/>
      <c r="B103" s="77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1" x14ac:dyDescent="0.25">
      <c r="A104" s="77"/>
      <c r="B104" s="77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1" x14ac:dyDescent="0.25">
      <c r="A105" s="77"/>
      <c r="B105" s="77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1" x14ac:dyDescent="0.25">
      <c r="A106" s="77"/>
      <c r="B106" s="77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x14ac:dyDescent="0.25">
      <c r="A107" s="77"/>
      <c r="B107" s="77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1" x14ac:dyDescent="0.25">
      <c r="A108" s="77"/>
      <c r="B108" s="77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77"/>
      <c r="B109" s="77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1" x14ac:dyDescent="0.25">
      <c r="A110" s="77"/>
      <c r="B110" s="77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1" x14ac:dyDescent="0.25">
      <c r="A111" s="77"/>
      <c r="B111" s="77"/>
      <c r="C111" s="70"/>
      <c r="D111" s="70"/>
      <c r="E111" s="70"/>
      <c r="F111" s="70"/>
      <c r="G111" s="70"/>
      <c r="H111" s="70"/>
      <c r="I111" s="70"/>
      <c r="J111" s="70"/>
      <c r="K111" s="70"/>
    </row>
    <row r="112" spans="1:11" x14ac:dyDescent="0.25">
      <c r="A112" s="77"/>
      <c r="B112" s="77"/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5">
      <c r="A113" s="77"/>
      <c r="B113" s="77"/>
      <c r="C113" s="70"/>
      <c r="D113" s="70"/>
      <c r="E113" s="70"/>
      <c r="F113" s="70"/>
      <c r="G113" s="70"/>
      <c r="H113" s="70"/>
      <c r="I113" s="70"/>
      <c r="J113" s="70"/>
      <c r="K113" s="70"/>
    </row>
    <row r="114" spans="1:11" x14ac:dyDescent="0.25">
      <c r="A114" s="77"/>
      <c r="B114" s="77"/>
      <c r="C114" s="70"/>
      <c r="D114" s="70"/>
      <c r="E114" s="70"/>
      <c r="F114" s="70"/>
      <c r="G114" s="70"/>
      <c r="H114" s="70"/>
      <c r="I114" s="70"/>
      <c r="J114" s="70"/>
      <c r="K114" s="70"/>
    </row>
    <row r="115" spans="1:11" x14ac:dyDescent="0.25">
      <c r="A115" s="77"/>
      <c r="B115" s="77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77"/>
      <c r="B116" s="77"/>
      <c r="C116" s="70"/>
      <c r="D116" s="70"/>
      <c r="E116" s="70"/>
      <c r="F116" s="70"/>
      <c r="G116" s="70"/>
      <c r="H116" s="70"/>
      <c r="I116" s="70"/>
      <c r="J116" s="70"/>
      <c r="K116" s="70"/>
    </row>
    <row r="117" spans="1:11" x14ac:dyDescent="0.25">
      <c r="A117" s="77"/>
      <c r="B117" s="77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x14ac:dyDescent="0.25">
      <c r="A118" s="77"/>
      <c r="B118" s="77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77"/>
      <c r="B119" s="77"/>
      <c r="C119" s="70"/>
      <c r="D119" s="70"/>
      <c r="E119" s="70"/>
      <c r="F119" s="70"/>
      <c r="G119" s="70"/>
      <c r="H119" s="70"/>
      <c r="I119" s="70"/>
      <c r="J119" s="70"/>
      <c r="K119" s="70"/>
    </row>
    <row r="120" spans="1:11" x14ac:dyDescent="0.25">
      <c r="A120" s="77"/>
      <c r="B120" s="77"/>
      <c r="C120" s="70"/>
      <c r="D120" s="70"/>
      <c r="E120" s="70"/>
      <c r="F120" s="70"/>
      <c r="G120" s="70"/>
      <c r="H120" s="70"/>
      <c r="I120" s="70"/>
      <c r="J120" s="70"/>
      <c r="K120" s="70"/>
    </row>
    <row r="121" spans="1:11" x14ac:dyDescent="0.25">
      <c r="A121" s="77"/>
      <c r="B121" s="77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77"/>
      <c r="B122" s="77"/>
      <c r="C122" s="70"/>
      <c r="D122" s="70"/>
      <c r="E122"/>
      <c r="F122"/>
      <c r="G122"/>
      <c r="H122"/>
      <c r="I122" s="70"/>
      <c r="J122"/>
      <c r="K122"/>
    </row>
    <row r="123" spans="1:11" x14ac:dyDescent="0.25">
      <c r="A123" s="77"/>
      <c r="B123" s="77"/>
      <c r="C123" s="70"/>
      <c r="D123" s="70"/>
      <c r="E123"/>
      <c r="F123"/>
      <c r="G123"/>
      <c r="H123"/>
      <c r="I123" s="70"/>
      <c r="J123"/>
      <c r="K123"/>
    </row>
    <row r="124" spans="1:11" x14ac:dyDescent="0.25">
      <c r="A124" s="77"/>
      <c r="B124" s="77"/>
      <c r="C124" s="70"/>
      <c r="D124"/>
      <c r="E124"/>
      <c r="F124"/>
      <c r="G124"/>
      <c r="H124"/>
      <c r="I124" s="70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4"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2:B63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B61"/>
    <mergeCell ref="A75:B75"/>
    <mergeCell ref="D75:E75"/>
    <mergeCell ref="I75:J75"/>
    <mergeCell ref="B64:C64"/>
    <mergeCell ref="B65:C65"/>
    <mergeCell ref="A68:B68"/>
    <mergeCell ref="D68:E68"/>
    <mergeCell ref="I68:J68"/>
    <mergeCell ref="I69:J69"/>
    <mergeCell ref="D70:E70"/>
    <mergeCell ref="D72:E72"/>
    <mergeCell ref="A73:B73"/>
    <mergeCell ref="D73:E73"/>
    <mergeCell ref="I73:J73"/>
  </mergeCells>
  <conditionalFormatting sqref="E64:K64 E32:K32 H62:K63 E55:K59">
    <cfRule type="cellIs" dxfId="832" priority="122" stopIfTrue="1" operator="between">
      <formula>0</formula>
      <formula>0.5</formula>
    </cfRule>
    <cfRule type="cellIs" dxfId="831" priority="123" stopIfTrue="1" operator="between">
      <formula>0</formula>
      <formula>99999999999999</formula>
    </cfRule>
    <cfRule type="cellIs" dxfId="830" priority="124" stopIfTrue="1" operator="lessThan">
      <formula>0</formula>
    </cfRule>
  </conditionalFormatting>
  <conditionalFormatting sqref="F61 H60:K61">
    <cfRule type="cellIs" dxfId="829" priority="119" stopIfTrue="1" operator="between">
      <formula>0</formula>
      <formula>0.5</formula>
    </cfRule>
    <cfRule type="cellIs" dxfId="828" priority="120" stopIfTrue="1" operator="between">
      <formula>0</formula>
      <formula>99999999999999</formula>
    </cfRule>
    <cfRule type="cellIs" dxfId="827" priority="121" stopIfTrue="1" operator="lessThan">
      <formula>0</formula>
    </cfRule>
  </conditionalFormatting>
  <conditionalFormatting sqref="F62:F63">
    <cfRule type="cellIs" dxfId="826" priority="116" stopIfTrue="1" operator="between">
      <formula>0</formula>
      <formula>0.5</formula>
    </cfRule>
    <cfRule type="cellIs" dxfId="825" priority="117" stopIfTrue="1" operator="between">
      <formula>0</formula>
      <formula>99999999999999</formula>
    </cfRule>
    <cfRule type="cellIs" dxfId="824" priority="118" stopIfTrue="1" operator="lessThan">
      <formula>0</formula>
    </cfRule>
  </conditionalFormatting>
  <conditionalFormatting sqref="E33:K46 E55:K56 E48:K51">
    <cfRule type="cellIs" dxfId="823" priority="110" stopIfTrue="1" operator="between">
      <formula>0</formula>
      <formula>0.5</formula>
    </cfRule>
    <cfRule type="cellIs" dxfId="822" priority="111" stopIfTrue="1" operator="between">
      <formula>0</formula>
      <formula>99999999999999</formula>
    </cfRule>
    <cfRule type="cellIs" dxfId="821" priority="112" stopIfTrue="1" operator="lessThan">
      <formula>0</formula>
    </cfRule>
  </conditionalFormatting>
  <conditionalFormatting sqref="E33:K46 E55:K56 E48:K51">
    <cfRule type="cellIs" dxfId="820" priority="107" stopIfTrue="1" operator="between">
      <formula>0</formula>
      <formula>0.5</formula>
    </cfRule>
    <cfRule type="cellIs" dxfId="819" priority="108" stopIfTrue="1" operator="between">
      <formula>0</formula>
      <formula>99999999999999</formula>
    </cfRule>
    <cfRule type="cellIs" dxfId="818" priority="109" stopIfTrue="1" operator="lessThan">
      <formula>0</formula>
    </cfRule>
  </conditionalFormatting>
  <conditionalFormatting sqref="E33:K46 E55:K56 E48:K51">
    <cfRule type="cellIs" dxfId="817" priority="104" stopIfTrue="1" operator="between">
      <formula>0</formula>
      <formula>0.5</formula>
    </cfRule>
    <cfRule type="cellIs" dxfId="816" priority="105" stopIfTrue="1" operator="between">
      <formula>0</formula>
      <formula>99999999999999</formula>
    </cfRule>
    <cfRule type="cellIs" dxfId="815" priority="106" stopIfTrue="1" operator="lessThan">
      <formula>0</formula>
    </cfRule>
  </conditionalFormatting>
  <conditionalFormatting sqref="J43 J45:J46 J48">
    <cfRule type="cellIs" dxfId="814" priority="101" stopIfTrue="1" operator="between">
      <formula>0</formula>
      <formula>0.5</formula>
    </cfRule>
    <cfRule type="cellIs" dxfId="813" priority="102" stopIfTrue="1" operator="between">
      <formula>0</formula>
      <formula>99999999999999</formula>
    </cfRule>
    <cfRule type="cellIs" dxfId="812" priority="103" stopIfTrue="1" operator="lessThan">
      <formula>0</formula>
    </cfRule>
  </conditionalFormatting>
  <conditionalFormatting sqref="J43 J45:J46 J48">
    <cfRule type="cellIs" dxfId="811" priority="98" stopIfTrue="1" operator="between">
      <formula>0</formula>
      <formula>0.5</formula>
    </cfRule>
    <cfRule type="cellIs" dxfId="810" priority="99" stopIfTrue="1" operator="between">
      <formula>0</formula>
      <formula>99999999999999</formula>
    </cfRule>
    <cfRule type="cellIs" dxfId="809" priority="100" stopIfTrue="1" operator="lessThan">
      <formula>0</formula>
    </cfRule>
  </conditionalFormatting>
  <conditionalFormatting sqref="J43 J45:J46 J48">
    <cfRule type="cellIs" dxfId="808" priority="95" stopIfTrue="1" operator="between">
      <formula>0</formula>
      <formula>0.5</formula>
    </cfRule>
    <cfRule type="cellIs" dxfId="807" priority="96" stopIfTrue="1" operator="between">
      <formula>0</formula>
      <formula>99999999999999</formula>
    </cfRule>
    <cfRule type="cellIs" dxfId="806" priority="97" stopIfTrue="1" operator="lessThan">
      <formula>0</formula>
    </cfRule>
  </conditionalFormatting>
  <conditionalFormatting sqref="J49">
    <cfRule type="cellIs" dxfId="805" priority="92" stopIfTrue="1" operator="between">
      <formula>0</formula>
      <formula>0.5</formula>
    </cfRule>
    <cfRule type="cellIs" dxfId="804" priority="93" stopIfTrue="1" operator="between">
      <formula>0</formula>
      <formula>99999999999999</formula>
    </cfRule>
    <cfRule type="cellIs" dxfId="803" priority="94" stopIfTrue="1" operator="lessThan">
      <formula>0</formula>
    </cfRule>
  </conditionalFormatting>
  <conditionalFormatting sqref="K44">
    <cfRule type="cellIs" dxfId="802" priority="89" stopIfTrue="1" operator="between">
      <formula>0</formula>
      <formula>0.5</formula>
    </cfRule>
    <cfRule type="cellIs" dxfId="801" priority="90" stopIfTrue="1" operator="between">
      <formula>0</formula>
      <formula>99999999999999</formula>
    </cfRule>
    <cfRule type="cellIs" dxfId="800" priority="91" stopIfTrue="1" operator="lessThan">
      <formula>0</formula>
    </cfRule>
  </conditionalFormatting>
  <conditionalFormatting sqref="J44">
    <cfRule type="cellIs" dxfId="799" priority="86" stopIfTrue="1" operator="between">
      <formula>0</formula>
      <formula>0.5</formula>
    </cfRule>
    <cfRule type="cellIs" dxfId="798" priority="87" stopIfTrue="1" operator="between">
      <formula>0</formula>
      <formula>99999999999999</formula>
    </cfRule>
    <cfRule type="cellIs" dxfId="797" priority="88" stopIfTrue="1" operator="lessThan">
      <formula>0</formula>
    </cfRule>
  </conditionalFormatting>
  <conditionalFormatting sqref="J44">
    <cfRule type="cellIs" dxfId="796" priority="83" stopIfTrue="1" operator="between">
      <formula>0</formula>
      <formula>0.5</formula>
    </cfRule>
    <cfRule type="cellIs" dxfId="795" priority="84" stopIfTrue="1" operator="between">
      <formula>0</formula>
      <formula>99999999999999</formula>
    </cfRule>
    <cfRule type="cellIs" dxfId="794" priority="85" stopIfTrue="1" operator="lessThan">
      <formula>0</formula>
    </cfRule>
  </conditionalFormatting>
  <conditionalFormatting sqref="J44">
    <cfRule type="cellIs" dxfId="793" priority="80" stopIfTrue="1" operator="between">
      <formula>0</formula>
      <formula>0.5</formula>
    </cfRule>
    <cfRule type="cellIs" dxfId="792" priority="81" stopIfTrue="1" operator="between">
      <formula>0</formula>
      <formula>99999999999999</formula>
    </cfRule>
    <cfRule type="cellIs" dxfId="791" priority="82" stopIfTrue="1" operator="lessThan">
      <formula>0</formula>
    </cfRule>
  </conditionalFormatting>
  <conditionalFormatting sqref="J39:K39">
    <cfRule type="cellIs" dxfId="790" priority="77" stopIfTrue="1" operator="between">
      <formula>0</formula>
      <formula>0.5</formula>
    </cfRule>
    <cfRule type="cellIs" dxfId="789" priority="78" stopIfTrue="1" operator="between">
      <formula>0</formula>
      <formula>99999999999999</formula>
    </cfRule>
    <cfRule type="cellIs" dxfId="788" priority="79" stopIfTrue="1" operator="lessThan">
      <formula>0</formula>
    </cfRule>
  </conditionalFormatting>
  <conditionalFormatting sqref="J39:K39">
    <cfRule type="cellIs" dxfId="787" priority="74" stopIfTrue="1" operator="between">
      <formula>0</formula>
      <formula>0.5</formula>
    </cfRule>
    <cfRule type="cellIs" dxfId="786" priority="75" stopIfTrue="1" operator="between">
      <formula>0</formula>
      <formula>99999999999999</formula>
    </cfRule>
    <cfRule type="cellIs" dxfId="785" priority="76" stopIfTrue="1" operator="lessThan">
      <formula>0</formula>
    </cfRule>
  </conditionalFormatting>
  <conditionalFormatting sqref="J39:K39">
    <cfRule type="cellIs" dxfId="784" priority="71" stopIfTrue="1" operator="between">
      <formula>0</formula>
      <formula>0.5</formula>
    </cfRule>
    <cfRule type="cellIs" dxfId="783" priority="72" stopIfTrue="1" operator="between">
      <formula>0</formula>
      <formula>99999999999999</formula>
    </cfRule>
    <cfRule type="cellIs" dxfId="782" priority="73" stopIfTrue="1" operator="lessThan">
      <formula>0</formula>
    </cfRule>
  </conditionalFormatting>
  <conditionalFormatting sqref="G39">
    <cfRule type="cellIs" dxfId="781" priority="68" stopIfTrue="1" operator="between">
      <formula>0</formula>
      <formula>0.5</formula>
    </cfRule>
    <cfRule type="cellIs" dxfId="780" priority="69" stopIfTrue="1" operator="between">
      <formula>0</formula>
      <formula>99999999999999</formula>
    </cfRule>
    <cfRule type="cellIs" dxfId="779" priority="70" stopIfTrue="1" operator="lessThan">
      <formula>0</formula>
    </cfRule>
  </conditionalFormatting>
  <conditionalFormatting sqref="E33:K34">
    <cfRule type="cellIs" dxfId="778" priority="65" stopIfTrue="1" operator="between">
      <formula>0</formula>
      <formula>0.5</formula>
    </cfRule>
    <cfRule type="cellIs" dxfId="777" priority="66" stopIfTrue="1" operator="between">
      <formula>0</formula>
      <formula>99999999999999</formula>
    </cfRule>
    <cfRule type="cellIs" dxfId="776" priority="67" stopIfTrue="1" operator="lessThan">
      <formula>0</formula>
    </cfRule>
  </conditionalFormatting>
  <conditionalFormatting sqref="F12:K12 E13:K14 E26:K31 E17:K20 E15:I15 K15 E16:G16 I16:K16">
    <cfRule type="cellIs" dxfId="775" priority="62" stopIfTrue="1" operator="between">
      <formula>0</formula>
      <formula>0.5</formula>
    </cfRule>
    <cfRule type="cellIs" dxfId="774" priority="63" stopIfTrue="1" operator="between">
      <formula>0</formula>
      <formula>99999999999999</formula>
    </cfRule>
    <cfRule type="cellIs" dxfId="773" priority="64" stopIfTrue="1" operator="lessThan">
      <formula>0</formula>
    </cfRule>
  </conditionalFormatting>
  <conditionalFormatting sqref="E21:K22 K23 I24:K24">
    <cfRule type="cellIs" dxfId="772" priority="59" stopIfTrue="1" operator="between">
      <formula>0</formula>
      <formula>0.5</formula>
    </cfRule>
    <cfRule type="cellIs" dxfId="771" priority="60" stopIfTrue="1" operator="between">
      <formula>0</formula>
      <formula>99999999999999</formula>
    </cfRule>
    <cfRule type="cellIs" dxfId="770" priority="61" stopIfTrue="1" operator="lessThan">
      <formula>0</formula>
    </cfRule>
  </conditionalFormatting>
  <conditionalFormatting sqref="E23:J23">
    <cfRule type="cellIs" dxfId="769" priority="56" stopIfTrue="1" operator="between">
      <formula>0</formula>
      <formula>0.5</formula>
    </cfRule>
    <cfRule type="cellIs" dxfId="768" priority="57" stopIfTrue="1" operator="between">
      <formula>0</formula>
      <formula>99999999999999</formula>
    </cfRule>
    <cfRule type="cellIs" dxfId="767" priority="58" stopIfTrue="1" operator="lessThan">
      <formula>0</formula>
    </cfRule>
  </conditionalFormatting>
  <conditionalFormatting sqref="H24">
    <cfRule type="cellIs" dxfId="766" priority="53" stopIfTrue="1" operator="between">
      <formula>0</formula>
      <formula>0.5</formula>
    </cfRule>
    <cfRule type="cellIs" dxfId="765" priority="54" stopIfTrue="1" operator="between">
      <formula>0</formula>
      <formula>99999999999999</formula>
    </cfRule>
    <cfRule type="cellIs" dxfId="764" priority="55" stopIfTrue="1" operator="lessThan">
      <formula>0</formula>
    </cfRule>
  </conditionalFormatting>
  <conditionalFormatting sqref="E24:G24">
    <cfRule type="cellIs" dxfId="763" priority="50" stopIfTrue="1" operator="between">
      <formula>0</formula>
      <formula>0.5</formula>
    </cfRule>
    <cfRule type="cellIs" dxfId="762" priority="51" stopIfTrue="1" operator="between">
      <formula>0</formula>
      <formula>99999999999999</formula>
    </cfRule>
    <cfRule type="cellIs" dxfId="761" priority="52" stopIfTrue="1" operator="lessThan">
      <formula>0</formula>
    </cfRule>
  </conditionalFormatting>
  <conditionalFormatting sqref="I25:K25">
    <cfRule type="cellIs" dxfId="760" priority="47" stopIfTrue="1" operator="between">
      <formula>0</formula>
      <formula>0.5</formula>
    </cfRule>
    <cfRule type="cellIs" dxfId="759" priority="48" stopIfTrue="1" operator="between">
      <formula>0</formula>
      <formula>99999999999999</formula>
    </cfRule>
    <cfRule type="cellIs" dxfId="758" priority="49" stopIfTrue="1" operator="lessThan">
      <formula>0</formula>
    </cfRule>
  </conditionalFormatting>
  <conditionalFormatting sqref="H25">
    <cfRule type="cellIs" dxfId="757" priority="44" stopIfTrue="1" operator="between">
      <formula>0</formula>
      <formula>0.5</formula>
    </cfRule>
    <cfRule type="cellIs" dxfId="756" priority="45" stopIfTrue="1" operator="between">
      <formula>0</formula>
      <formula>99999999999999</formula>
    </cfRule>
    <cfRule type="cellIs" dxfId="755" priority="46" stopIfTrue="1" operator="lessThan">
      <formula>0</formula>
    </cfRule>
  </conditionalFormatting>
  <conditionalFormatting sqref="E25:G25">
    <cfRule type="cellIs" dxfId="754" priority="41" stopIfTrue="1" operator="between">
      <formula>0</formula>
      <formula>0.5</formula>
    </cfRule>
    <cfRule type="cellIs" dxfId="753" priority="42" stopIfTrue="1" operator="between">
      <formula>0</formula>
      <formula>99999999999999</formula>
    </cfRule>
    <cfRule type="cellIs" dxfId="752" priority="43" stopIfTrue="1" operator="lessThan">
      <formula>0</formula>
    </cfRule>
  </conditionalFormatting>
  <conditionalFormatting sqref="J15">
    <cfRule type="cellIs" dxfId="751" priority="38" stopIfTrue="1" operator="between">
      <formula>0</formula>
      <formula>0.5</formula>
    </cfRule>
    <cfRule type="cellIs" dxfId="750" priority="39" stopIfTrue="1" operator="between">
      <formula>0</formula>
      <formula>99999999999999</formula>
    </cfRule>
    <cfRule type="cellIs" dxfId="749" priority="40" stopIfTrue="1" operator="lessThan">
      <formula>0</formula>
    </cfRule>
  </conditionalFormatting>
  <conditionalFormatting sqref="H16">
    <cfRule type="cellIs" dxfId="748" priority="35" stopIfTrue="1" operator="between">
      <formula>0</formula>
      <formula>0.5</formula>
    </cfRule>
    <cfRule type="cellIs" dxfId="747" priority="36" stopIfTrue="1" operator="between">
      <formula>0</formula>
      <formula>99999999999999</formula>
    </cfRule>
    <cfRule type="cellIs" dxfId="746" priority="37" stopIfTrue="1" operator="lessThan">
      <formula>0</formula>
    </cfRule>
  </conditionalFormatting>
  <conditionalFormatting sqref="H16">
    <cfRule type="expression" dxfId="745" priority="34">
      <formula>"округл($H$15;0)-$H$15&lt;&gt;0"</formula>
    </cfRule>
  </conditionalFormatting>
  <conditionalFormatting sqref="F12:K12">
    <cfRule type="expression" dxfId="744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743" priority="28" stopIfTrue="1" operator="between">
      <formula>0</formula>
      <formula>0.5</formula>
    </cfRule>
    <cfRule type="cellIs" dxfId="742" priority="29" stopIfTrue="1" operator="between">
      <formula>0</formula>
      <formula>99999999999999</formula>
    </cfRule>
    <cfRule type="cellIs" dxfId="741" priority="30" stopIfTrue="1" operator="lessThan">
      <formula>0</formula>
    </cfRule>
  </conditionalFormatting>
  <conditionalFormatting sqref="E52:K52">
    <cfRule type="cellIs" dxfId="740" priority="25" stopIfTrue="1" operator="between">
      <formula>0</formula>
      <formula>0.5</formula>
    </cfRule>
    <cfRule type="cellIs" dxfId="739" priority="26" stopIfTrue="1" operator="between">
      <formula>0</formula>
      <formula>99999999999999</formula>
    </cfRule>
    <cfRule type="cellIs" dxfId="738" priority="27" stopIfTrue="1" operator="lessThan">
      <formula>0</formula>
    </cfRule>
  </conditionalFormatting>
  <conditionalFormatting sqref="E65:K65">
    <cfRule type="cellIs" dxfId="737" priority="22" stopIfTrue="1" operator="between">
      <formula>0</formula>
      <formula>0.5</formula>
    </cfRule>
    <cfRule type="cellIs" dxfId="736" priority="23" stopIfTrue="1" operator="between">
      <formula>0</formula>
      <formula>99999999999999</formula>
    </cfRule>
    <cfRule type="cellIs" dxfId="735" priority="24" stopIfTrue="1" operator="lessThan">
      <formula>0</formula>
    </cfRule>
  </conditionalFormatting>
  <conditionalFormatting sqref="E47:K47">
    <cfRule type="cellIs" dxfId="734" priority="16" stopIfTrue="1" operator="between">
      <formula>0</formula>
      <formula>0.5</formula>
    </cfRule>
    <cfRule type="cellIs" dxfId="733" priority="17" stopIfTrue="1" operator="between">
      <formula>0</formula>
      <formula>99999999999999</formula>
    </cfRule>
    <cfRule type="cellIs" dxfId="732" priority="18" stopIfTrue="1" operator="lessThan">
      <formula>0</formula>
    </cfRule>
  </conditionalFormatting>
  <conditionalFormatting sqref="E47:K47">
    <cfRule type="cellIs" dxfId="731" priority="13" stopIfTrue="1" operator="between">
      <formula>0</formula>
      <formula>0.5</formula>
    </cfRule>
    <cfRule type="cellIs" dxfId="730" priority="14" stopIfTrue="1" operator="between">
      <formula>0</formula>
      <formula>99999999999999</formula>
    </cfRule>
    <cfRule type="cellIs" dxfId="729" priority="15" stopIfTrue="1" operator="lessThan">
      <formula>0</formula>
    </cfRule>
  </conditionalFormatting>
  <conditionalFormatting sqref="E47:K47">
    <cfRule type="cellIs" dxfId="728" priority="10" stopIfTrue="1" operator="between">
      <formula>0</formula>
      <formula>0.5</formula>
    </cfRule>
    <cfRule type="cellIs" dxfId="727" priority="11" stopIfTrue="1" operator="between">
      <formula>0</formula>
      <formula>99999999999999</formula>
    </cfRule>
    <cfRule type="cellIs" dxfId="726" priority="12" stopIfTrue="1" operator="lessThan">
      <formula>0</formula>
    </cfRule>
  </conditionalFormatting>
  <conditionalFormatting sqref="J47">
    <cfRule type="cellIs" dxfId="725" priority="7" stopIfTrue="1" operator="between">
      <formula>0</formula>
      <formula>0.5</formula>
    </cfRule>
    <cfRule type="cellIs" dxfId="724" priority="8" stopIfTrue="1" operator="between">
      <formula>0</formula>
      <formula>99999999999999</formula>
    </cfRule>
    <cfRule type="cellIs" dxfId="723" priority="9" stopIfTrue="1" operator="lessThan">
      <formula>0</formula>
    </cfRule>
  </conditionalFormatting>
  <conditionalFormatting sqref="J47">
    <cfRule type="cellIs" dxfId="722" priority="4" stopIfTrue="1" operator="between">
      <formula>0</formula>
      <formula>0.5</formula>
    </cfRule>
    <cfRule type="cellIs" dxfId="721" priority="5" stopIfTrue="1" operator="between">
      <formula>0</formula>
      <formula>99999999999999</formula>
    </cfRule>
    <cfRule type="cellIs" dxfId="720" priority="6" stopIfTrue="1" operator="lessThan">
      <formula>0</formula>
    </cfRule>
  </conditionalFormatting>
  <conditionalFormatting sqref="J47">
    <cfRule type="cellIs" dxfId="719" priority="1" stopIfTrue="1" operator="between">
      <formula>0</formula>
      <formula>0.5</formula>
    </cfRule>
    <cfRule type="cellIs" dxfId="718" priority="2" stopIfTrue="1" operator="between">
      <formula>0</formula>
      <formula>99999999999999</formula>
    </cfRule>
    <cfRule type="cellIs" dxfId="717" priority="3" stopIfTrue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2025</vt:lpstr>
      <vt:lpstr>1 полугодие</vt:lpstr>
      <vt:lpstr>2 полугодие</vt:lpstr>
      <vt:lpstr>Январь 2025</vt:lpstr>
      <vt:lpstr>Февраль 2025</vt:lpstr>
      <vt:lpstr>Март 2025</vt:lpstr>
      <vt:lpstr>Апрель 2025</vt:lpstr>
      <vt:lpstr>Май 2025</vt:lpstr>
      <vt:lpstr>Июнь 2025</vt:lpstr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Марина Григорьевна</dc:creator>
  <cp:lastModifiedBy>Лопатина Марина Григорьевна</cp:lastModifiedBy>
  <dcterms:created xsi:type="dcterms:W3CDTF">2015-06-05T18:17:20Z</dcterms:created>
  <dcterms:modified xsi:type="dcterms:W3CDTF">2026-01-23T09:08:56Z</dcterms:modified>
</cp:coreProperties>
</file>