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5" tabRatio="712"/>
  </bookViews>
  <sheets>
    <sheet name="ф. 1.3" sheetId="9" r:id="rId1"/>
    <sheet name="ф. 1.6" sheetId="10" r:id="rId2"/>
    <sheet name="Расчет К 2018" sheetId="1" state="hidden" r:id="rId3"/>
    <sheet name="Сводные ОХР" sheetId="4" state="hidden" r:id="rId4"/>
    <sheet name="Энергосервис 20 и 26 2019" sheetId="3" state="hidden" r:id="rId5"/>
    <sheet name="ТП по ставке С1 Эн" sheetId="6" state="hidden" r:id="rId6"/>
  </sheets>
  <calcPr calcId="162913"/>
</workbook>
</file>

<file path=xl/calcChain.xml><?xml version="1.0" encoding="utf-8"?>
<calcChain xmlns="http://schemas.openxmlformats.org/spreadsheetml/2006/main">
  <c r="W36" i="3" l="1"/>
  <c r="H37" i="3" l="1"/>
  <c r="H38" i="3" s="1"/>
  <c r="D37" i="3"/>
  <c r="D47" i="3" s="1"/>
  <c r="C37" i="3"/>
  <c r="B60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6" i="3"/>
  <c r="Q15" i="3"/>
  <c r="Q14" i="3"/>
  <c r="Q13" i="3"/>
  <c r="Q12" i="3"/>
  <c r="Q11" i="3"/>
  <c r="Q10" i="3"/>
  <c r="Q9" i="3"/>
  <c r="Y36" i="3"/>
  <c r="X36" i="3"/>
  <c r="V36" i="3"/>
  <c r="U36" i="3"/>
  <c r="T36" i="3"/>
  <c r="N36" i="3"/>
  <c r="D36" i="3"/>
  <c r="G36" i="3"/>
  <c r="F36" i="3"/>
  <c r="E36" i="3"/>
  <c r="C36" i="3"/>
  <c r="D39" i="3" l="1"/>
  <c r="Q17" i="3"/>
  <c r="H36" i="3"/>
  <c r="D51" i="3"/>
  <c r="D55" i="3"/>
  <c r="D43" i="3"/>
  <c r="D59" i="3"/>
  <c r="D40" i="3"/>
  <c r="D44" i="3"/>
  <c r="D48" i="3"/>
  <c r="D52" i="3"/>
  <c r="D56" i="3"/>
  <c r="D41" i="3"/>
  <c r="D45" i="3"/>
  <c r="D49" i="3"/>
  <c r="D53" i="3"/>
  <c r="D57" i="3"/>
  <c r="L36" i="3"/>
  <c r="D38" i="3"/>
  <c r="D42" i="3"/>
  <c r="D46" i="3"/>
  <c r="D50" i="3"/>
  <c r="D54" i="3"/>
  <c r="D58" i="3"/>
  <c r="M36" i="3"/>
  <c r="K36" i="3"/>
  <c r="J36" i="3" l="1"/>
  <c r="D60" i="3"/>
  <c r="G14" i="6" l="1"/>
  <c r="G11" i="6"/>
  <c r="G8" i="6"/>
  <c r="G4" i="6"/>
  <c r="G16" i="6" l="1"/>
  <c r="D6" i="6"/>
  <c r="C4" i="6"/>
  <c r="D5" i="6"/>
  <c r="D15" i="6"/>
  <c r="E15" i="6" s="1"/>
  <c r="E14" i="6" s="1"/>
  <c r="C14" i="6"/>
  <c r="D13" i="6"/>
  <c r="E13" i="6" s="1"/>
  <c r="E11" i="6" s="1"/>
  <c r="C11" i="6"/>
  <c r="D10" i="6"/>
  <c r="E10" i="6" s="1"/>
  <c r="D9" i="6"/>
  <c r="C8" i="6"/>
  <c r="D7" i="6"/>
  <c r="E7" i="6" s="1"/>
  <c r="E4" i="6" s="1"/>
  <c r="D14" i="6" l="1"/>
  <c r="C16" i="6"/>
  <c r="D4" i="6"/>
  <c r="D11" i="6"/>
  <c r="E8" i="6"/>
  <c r="E16" i="6" s="1"/>
  <c r="D8" i="6"/>
  <c r="H4" i="6" l="1"/>
  <c r="I4" i="6" s="1"/>
  <c r="H14" i="6"/>
  <c r="I14" i="6" s="1"/>
  <c r="H11" i="6"/>
  <c r="I11" i="6" s="1"/>
  <c r="H8" i="6"/>
  <c r="I8" i="6" s="1"/>
  <c r="D16" i="6"/>
  <c r="I16" i="6" l="1"/>
  <c r="Y37" i="3" l="1"/>
  <c r="K37" i="3"/>
  <c r="Q8" i="3"/>
  <c r="M37" i="3"/>
  <c r="K57" i="3" l="1"/>
  <c r="K53" i="3"/>
  <c r="K49" i="3"/>
  <c r="K45" i="3"/>
  <c r="K41" i="3"/>
  <c r="K56" i="3"/>
  <c r="K52" i="3"/>
  <c r="K48" i="3"/>
  <c r="K44" i="3"/>
  <c r="K40" i="3"/>
  <c r="K59" i="3"/>
  <c r="K55" i="3"/>
  <c r="K51" i="3"/>
  <c r="K47" i="3"/>
  <c r="K43" i="3"/>
  <c r="K39" i="3"/>
  <c r="K58" i="3"/>
  <c r="K54" i="3"/>
  <c r="K50" i="3"/>
  <c r="K46" i="3"/>
  <c r="K42" i="3"/>
  <c r="K38" i="3"/>
  <c r="R8" i="3"/>
  <c r="G36" i="4"/>
  <c r="R36" i="3" l="1"/>
  <c r="K60" i="3"/>
  <c r="G33" i="4"/>
  <c r="G25" i="4" l="1"/>
  <c r="G11" i="4" l="1"/>
  <c r="G10" i="4"/>
  <c r="G45" i="4" l="1"/>
  <c r="G49" i="4" l="1"/>
  <c r="G47" i="4"/>
  <c r="G46" i="4"/>
  <c r="G38" i="4"/>
  <c r="G14" i="4" l="1"/>
  <c r="G31" i="4" l="1"/>
  <c r="E32" i="4"/>
  <c r="G17" i="4" l="1"/>
  <c r="G16" i="4"/>
  <c r="G12" i="4" l="1"/>
  <c r="E49" i="4" l="1"/>
  <c r="E47" i="4"/>
  <c r="E46" i="4"/>
  <c r="E45" i="4"/>
  <c r="E39" i="4" l="1"/>
  <c r="E37" i="4"/>
  <c r="E31" i="4"/>
  <c r="E44" i="4"/>
  <c r="E43" i="4"/>
  <c r="E42" i="4"/>
  <c r="E41" i="4"/>
  <c r="E38" i="4"/>
  <c r="E36" i="4"/>
  <c r="E29" i="4"/>
  <c r="E35" i="4"/>
  <c r="G35" i="4" s="1"/>
  <c r="E48" i="4"/>
  <c r="E33" i="4"/>
  <c r="E28" i="4"/>
  <c r="E26" i="4"/>
  <c r="E25" i="4"/>
  <c r="E24" i="4"/>
  <c r="E40" i="4"/>
  <c r="E23" i="4"/>
  <c r="G23" i="4" s="1"/>
  <c r="E18" i="4"/>
  <c r="E22" i="4"/>
  <c r="E27" i="4"/>
  <c r="E21" i="4"/>
  <c r="G21" i="4" s="1"/>
  <c r="E9" i="4"/>
  <c r="E15" i="4"/>
  <c r="E34" i="4"/>
  <c r="E20" i="4"/>
  <c r="G20" i="4" s="1"/>
  <c r="E11" i="4"/>
  <c r="E30" i="4"/>
  <c r="E19" i="4"/>
  <c r="G19" i="4" s="1"/>
  <c r="E17" i="4"/>
  <c r="E16" i="4"/>
  <c r="E14" i="4"/>
  <c r="E13" i="4"/>
  <c r="E12" i="4"/>
  <c r="E10" i="4"/>
  <c r="D16" i="1"/>
  <c r="B36" i="1"/>
  <c r="B60" i="1" s="1"/>
  <c r="B32" i="1"/>
  <c r="B55" i="1" s="1"/>
  <c r="B30" i="1"/>
  <c r="B53" i="1" s="1"/>
  <c r="B28" i="1"/>
  <c r="B51" i="1" s="1"/>
  <c r="B27" i="1"/>
  <c r="B50" i="1" s="1"/>
  <c r="B26" i="1"/>
  <c r="B49" i="1" s="1"/>
  <c r="B25" i="1"/>
  <c r="B24" i="1"/>
  <c r="B22" i="1"/>
  <c r="B45" i="1" s="1"/>
  <c r="B21" i="1"/>
  <c r="B44" i="1" s="1"/>
  <c r="B20" i="1"/>
  <c r="B43" i="1" s="1"/>
  <c r="B19" i="1"/>
  <c r="B42" i="1" s="1"/>
  <c r="B18" i="1"/>
  <c r="D7" i="1"/>
  <c r="B14" i="1"/>
  <c r="B13" i="1" s="1"/>
  <c r="B12" i="1"/>
  <c r="B11" i="1"/>
  <c r="B9" i="1"/>
  <c r="B8" i="1" s="1"/>
  <c r="B61" i="3"/>
  <c r="X37" i="3"/>
  <c r="W37" i="3"/>
  <c r="U37" i="3"/>
  <c r="S37" i="3"/>
  <c r="S60" i="3" s="1"/>
  <c r="S61" i="3" s="1"/>
  <c r="N37" i="3"/>
  <c r="L37" i="3"/>
  <c r="J37" i="3"/>
  <c r="G37" i="3"/>
  <c r="F37" i="3"/>
  <c r="E37" i="3"/>
  <c r="C41" i="3"/>
  <c r="V37" i="3"/>
  <c r="T37" i="3"/>
  <c r="R37" i="3"/>
  <c r="Q37" i="3"/>
  <c r="G38" i="3" l="1"/>
  <c r="J38" i="3"/>
  <c r="E38" i="3"/>
  <c r="L44" i="3"/>
  <c r="F38" i="3"/>
  <c r="N58" i="3"/>
  <c r="B41" i="1"/>
  <c r="G59" i="4" s="1"/>
  <c r="D38" i="1"/>
  <c r="B40" i="1"/>
  <c r="G58" i="4" s="1"/>
  <c r="L56" i="3"/>
  <c r="B33" i="1"/>
  <c r="B56" i="1" s="1"/>
  <c r="B48" i="1"/>
  <c r="G66" i="4" s="1"/>
  <c r="B23" i="1"/>
  <c r="B35" i="1"/>
  <c r="B59" i="1" s="1"/>
  <c r="G77" i="4" s="1"/>
  <c r="N42" i="3"/>
  <c r="X55" i="3"/>
  <c r="C38" i="3"/>
  <c r="H50" i="3"/>
  <c r="C46" i="3"/>
  <c r="H40" i="3"/>
  <c r="X51" i="3"/>
  <c r="G61" i="4"/>
  <c r="G78" i="4"/>
  <c r="G68" i="4"/>
  <c r="G71" i="4"/>
  <c r="G62" i="4"/>
  <c r="G67" i="4"/>
  <c r="G63" i="4"/>
  <c r="G60" i="4"/>
  <c r="G69" i="4"/>
  <c r="N40" i="3"/>
  <c r="H46" i="3"/>
  <c r="B58" i="1"/>
  <c r="N38" i="3"/>
  <c r="C42" i="3"/>
  <c r="H44" i="3"/>
  <c r="X47" i="3"/>
  <c r="L52" i="3"/>
  <c r="H58" i="3"/>
  <c r="B31" i="1"/>
  <c r="B54" i="1" s="1"/>
  <c r="B47" i="1"/>
  <c r="C44" i="3"/>
  <c r="C40" i="3"/>
  <c r="H42" i="3"/>
  <c r="N44" i="3"/>
  <c r="L48" i="3"/>
  <c r="H54" i="3"/>
  <c r="X59" i="3"/>
  <c r="G43" i="4"/>
  <c r="G39" i="4"/>
  <c r="E8" i="4"/>
  <c r="B17" i="1"/>
  <c r="B10" i="1"/>
  <c r="B7" i="1" s="1"/>
  <c r="L38" i="3"/>
  <c r="X39" i="3"/>
  <c r="F40" i="3"/>
  <c r="L40" i="3"/>
  <c r="X41" i="3"/>
  <c r="F42" i="3"/>
  <c r="L42" i="3"/>
  <c r="X43" i="3"/>
  <c r="F44" i="3"/>
  <c r="X45" i="3"/>
  <c r="F46" i="3"/>
  <c r="N46" i="3"/>
  <c r="F48" i="3"/>
  <c r="C50" i="3"/>
  <c r="N50" i="3"/>
  <c r="F52" i="3"/>
  <c r="C54" i="3"/>
  <c r="N54" i="3"/>
  <c r="F56" i="3"/>
  <c r="C58" i="3"/>
  <c r="R59" i="3"/>
  <c r="R57" i="3"/>
  <c r="R55" i="3"/>
  <c r="R53" i="3"/>
  <c r="R51" i="3"/>
  <c r="R49" i="3"/>
  <c r="R47" i="3"/>
  <c r="R58" i="3"/>
  <c r="R54" i="3"/>
  <c r="R50" i="3"/>
  <c r="R46" i="3"/>
  <c r="R45" i="3"/>
  <c r="R43" i="3"/>
  <c r="R41" i="3"/>
  <c r="R39" i="3"/>
  <c r="R56" i="3"/>
  <c r="R52" i="3"/>
  <c r="R48" i="3"/>
  <c r="R44" i="3"/>
  <c r="R42" i="3"/>
  <c r="R40" i="3"/>
  <c r="R38" i="3"/>
  <c r="V58" i="3"/>
  <c r="V56" i="3"/>
  <c r="V54" i="3"/>
  <c r="V52" i="3"/>
  <c r="V50" i="3"/>
  <c r="V48" i="3"/>
  <c r="V46" i="3"/>
  <c r="V59" i="3"/>
  <c r="V55" i="3"/>
  <c r="V51" i="3"/>
  <c r="V47" i="3"/>
  <c r="V44" i="3"/>
  <c r="V42" i="3"/>
  <c r="V40" i="3"/>
  <c r="V38" i="3"/>
  <c r="V57" i="3"/>
  <c r="V53" i="3"/>
  <c r="V49" i="3"/>
  <c r="V45" i="3"/>
  <c r="V43" i="3"/>
  <c r="V41" i="3"/>
  <c r="V39" i="3"/>
  <c r="T58" i="3"/>
  <c r="T56" i="3"/>
  <c r="T54" i="3"/>
  <c r="T52" i="3"/>
  <c r="T50" i="3"/>
  <c r="T48" i="3"/>
  <c r="T46" i="3"/>
  <c r="T57" i="3"/>
  <c r="T53" i="3"/>
  <c r="T49" i="3"/>
  <c r="T44" i="3"/>
  <c r="T42" i="3"/>
  <c r="T40" i="3"/>
  <c r="T38" i="3"/>
  <c r="T59" i="3"/>
  <c r="T55" i="3"/>
  <c r="T51" i="3"/>
  <c r="T47" i="3"/>
  <c r="T45" i="3"/>
  <c r="T43" i="3"/>
  <c r="T41" i="3"/>
  <c r="T39" i="3"/>
  <c r="E58" i="3"/>
  <c r="E56" i="3"/>
  <c r="E54" i="3"/>
  <c r="E52" i="3"/>
  <c r="E50" i="3"/>
  <c r="E48" i="3"/>
  <c r="G58" i="3"/>
  <c r="G56" i="3"/>
  <c r="G54" i="3"/>
  <c r="G52" i="3"/>
  <c r="G50" i="3"/>
  <c r="G48" i="3"/>
  <c r="J58" i="3"/>
  <c r="J56" i="3"/>
  <c r="J54" i="3"/>
  <c r="J52" i="3"/>
  <c r="J50" i="3"/>
  <c r="J48" i="3"/>
  <c r="J46" i="3"/>
  <c r="M58" i="3"/>
  <c r="M56" i="3"/>
  <c r="M54" i="3"/>
  <c r="M52" i="3"/>
  <c r="M50" i="3"/>
  <c r="M48" i="3"/>
  <c r="M46" i="3"/>
  <c r="Q58" i="3"/>
  <c r="Q56" i="3"/>
  <c r="Q54" i="3"/>
  <c r="Q52" i="3"/>
  <c r="Q50" i="3"/>
  <c r="Q48" i="3"/>
  <c r="Q46" i="3"/>
  <c r="U59" i="3"/>
  <c r="U57" i="3"/>
  <c r="U55" i="3"/>
  <c r="U53" i="3"/>
  <c r="U51" i="3"/>
  <c r="U49" i="3"/>
  <c r="U47" i="3"/>
  <c r="W59" i="3"/>
  <c r="W57" i="3"/>
  <c r="W55" i="3"/>
  <c r="W53" i="3"/>
  <c r="W51" i="3"/>
  <c r="W49" i="3"/>
  <c r="W47" i="3"/>
  <c r="Y59" i="3"/>
  <c r="Y57" i="3"/>
  <c r="Y55" i="3"/>
  <c r="Y53" i="3"/>
  <c r="Y51" i="3"/>
  <c r="Y49" i="3"/>
  <c r="Y47" i="3"/>
  <c r="U38" i="3"/>
  <c r="W38" i="3"/>
  <c r="Y38" i="3"/>
  <c r="E39" i="3"/>
  <c r="G39" i="3"/>
  <c r="J39" i="3"/>
  <c r="M39" i="3"/>
  <c r="Q39" i="3"/>
  <c r="U40" i="3"/>
  <c r="W40" i="3"/>
  <c r="Y40" i="3"/>
  <c r="E41" i="3"/>
  <c r="G41" i="3"/>
  <c r="J41" i="3"/>
  <c r="M41" i="3"/>
  <c r="Q41" i="3"/>
  <c r="U42" i="3"/>
  <c r="W42" i="3"/>
  <c r="Y42" i="3"/>
  <c r="E43" i="3"/>
  <c r="G43" i="3"/>
  <c r="J43" i="3"/>
  <c r="M43" i="3"/>
  <c r="Q43" i="3"/>
  <c r="U44" i="3"/>
  <c r="W44" i="3"/>
  <c r="Y44" i="3"/>
  <c r="E45" i="3"/>
  <c r="G45" i="3"/>
  <c r="J45" i="3"/>
  <c r="M45" i="3"/>
  <c r="Q45" i="3"/>
  <c r="U46" i="3"/>
  <c r="Y46" i="3"/>
  <c r="G47" i="3"/>
  <c r="M47" i="3"/>
  <c r="W48" i="3"/>
  <c r="E49" i="3"/>
  <c r="J49" i="3"/>
  <c r="Q49" i="3"/>
  <c r="U50" i="3"/>
  <c r="Y50" i="3"/>
  <c r="G51" i="3"/>
  <c r="M51" i="3"/>
  <c r="W52" i="3"/>
  <c r="E53" i="3"/>
  <c r="J53" i="3"/>
  <c r="Q53" i="3"/>
  <c r="U54" i="3"/>
  <c r="Y54" i="3"/>
  <c r="G55" i="3"/>
  <c r="M55" i="3"/>
  <c r="W56" i="3"/>
  <c r="E57" i="3"/>
  <c r="J57" i="3"/>
  <c r="Q57" i="3"/>
  <c r="U58" i="3"/>
  <c r="Y58" i="3"/>
  <c r="G59" i="3"/>
  <c r="M59" i="3"/>
  <c r="C59" i="3"/>
  <c r="C57" i="3"/>
  <c r="C55" i="3"/>
  <c r="C53" i="3"/>
  <c r="C51" i="3"/>
  <c r="C49" i="3"/>
  <c r="C47" i="3"/>
  <c r="F59" i="3"/>
  <c r="F57" i="3"/>
  <c r="F55" i="3"/>
  <c r="F53" i="3"/>
  <c r="F51" i="3"/>
  <c r="F49" i="3"/>
  <c r="F47" i="3"/>
  <c r="H59" i="3"/>
  <c r="H57" i="3"/>
  <c r="H55" i="3"/>
  <c r="H53" i="3"/>
  <c r="H51" i="3"/>
  <c r="H49" i="3"/>
  <c r="H47" i="3"/>
  <c r="L59" i="3"/>
  <c r="L57" i="3"/>
  <c r="L55" i="3"/>
  <c r="L53" i="3"/>
  <c r="L51" i="3"/>
  <c r="L49" i="3"/>
  <c r="L47" i="3"/>
  <c r="N59" i="3"/>
  <c r="N57" i="3"/>
  <c r="N55" i="3"/>
  <c r="N53" i="3"/>
  <c r="N51" i="3"/>
  <c r="N49" i="3"/>
  <c r="N47" i="3"/>
  <c r="X58" i="3"/>
  <c r="X56" i="3"/>
  <c r="X54" i="3"/>
  <c r="X52" i="3"/>
  <c r="X50" i="3"/>
  <c r="X48" i="3"/>
  <c r="X46" i="3"/>
  <c r="M38" i="3"/>
  <c r="Q38" i="3"/>
  <c r="X38" i="3"/>
  <c r="C39" i="3"/>
  <c r="F39" i="3"/>
  <c r="H39" i="3"/>
  <c r="L39" i="3"/>
  <c r="N39" i="3"/>
  <c r="U39" i="3"/>
  <c r="W39" i="3"/>
  <c r="Y39" i="3"/>
  <c r="E40" i="3"/>
  <c r="G40" i="3"/>
  <c r="J40" i="3"/>
  <c r="M40" i="3"/>
  <c r="Q40" i="3"/>
  <c r="X40" i="3"/>
  <c r="F41" i="3"/>
  <c r="H41" i="3"/>
  <c r="L41" i="3"/>
  <c r="N41" i="3"/>
  <c r="U41" i="3"/>
  <c r="W41" i="3"/>
  <c r="Y41" i="3"/>
  <c r="E42" i="3"/>
  <c r="G42" i="3"/>
  <c r="J42" i="3"/>
  <c r="M42" i="3"/>
  <c r="Q42" i="3"/>
  <c r="X42" i="3"/>
  <c r="C43" i="3"/>
  <c r="F43" i="3"/>
  <c r="H43" i="3"/>
  <c r="L43" i="3"/>
  <c r="N43" i="3"/>
  <c r="U43" i="3"/>
  <c r="W43" i="3"/>
  <c r="Y43" i="3"/>
  <c r="E44" i="3"/>
  <c r="G44" i="3"/>
  <c r="J44" i="3"/>
  <c r="M44" i="3"/>
  <c r="Q44" i="3"/>
  <c r="X44" i="3"/>
  <c r="C45" i="3"/>
  <c r="F45" i="3"/>
  <c r="H45" i="3"/>
  <c r="L45" i="3"/>
  <c r="N45" i="3"/>
  <c r="U45" i="3"/>
  <c r="W45" i="3"/>
  <c r="Y45" i="3"/>
  <c r="E46" i="3"/>
  <c r="G46" i="3"/>
  <c r="L46" i="3"/>
  <c r="W46" i="3"/>
  <c r="E47" i="3"/>
  <c r="J47" i="3"/>
  <c r="Q47" i="3"/>
  <c r="C48" i="3"/>
  <c r="H48" i="3"/>
  <c r="N48" i="3"/>
  <c r="U48" i="3"/>
  <c r="Y48" i="3"/>
  <c r="G49" i="3"/>
  <c r="M49" i="3"/>
  <c r="X49" i="3"/>
  <c r="F50" i="3"/>
  <c r="L50" i="3"/>
  <c r="W50" i="3"/>
  <c r="E51" i="3"/>
  <c r="J51" i="3"/>
  <c r="Q51" i="3"/>
  <c r="C52" i="3"/>
  <c r="H52" i="3"/>
  <c r="N52" i="3"/>
  <c r="U52" i="3"/>
  <c r="Y52" i="3"/>
  <c r="G53" i="3"/>
  <c r="M53" i="3"/>
  <c r="X53" i="3"/>
  <c r="F54" i="3"/>
  <c r="L54" i="3"/>
  <c r="W54" i="3"/>
  <c r="E55" i="3"/>
  <c r="J55" i="3"/>
  <c r="Q55" i="3"/>
  <c r="C56" i="3"/>
  <c r="H56" i="3"/>
  <c r="N56" i="3"/>
  <c r="U56" i="3"/>
  <c r="Y56" i="3"/>
  <c r="G57" i="3"/>
  <c r="M57" i="3"/>
  <c r="X57" i="3"/>
  <c r="F58" i="3"/>
  <c r="L58" i="3"/>
  <c r="W58" i="3"/>
  <c r="E59" i="3"/>
  <c r="J59" i="3"/>
  <c r="Q59" i="3"/>
  <c r="G8" i="4" l="1"/>
  <c r="I56" i="4" s="1"/>
  <c r="Q60" i="3"/>
  <c r="Q61" i="3" s="1"/>
  <c r="J60" i="3"/>
  <c r="J61" i="3" s="1"/>
  <c r="W60" i="3"/>
  <c r="W61" i="3" s="1"/>
  <c r="T60" i="3"/>
  <c r="T61" i="3" s="1"/>
  <c r="R60" i="3"/>
  <c r="R61" i="3" s="1"/>
  <c r="E60" i="3"/>
  <c r="E61" i="3" s="1"/>
  <c r="X60" i="3"/>
  <c r="X61" i="3" s="1"/>
  <c r="U60" i="3"/>
  <c r="U61" i="3" s="1"/>
  <c r="V60" i="3"/>
  <c r="V61" i="3" s="1"/>
  <c r="L60" i="3"/>
  <c r="L61" i="3" s="1"/>
  <c r="N60" i="3"/>
  <c r="N61" i="3" s="1"/>
  <c r="F60" i="3"/>
  <c r="F61" i="3" s="1"/>
  <c r="G60" i="3"/>
  <c r="G61" i="3" s="1"/>
  <c r="H60" i="3"/>
  <c r="H61" i="3" s="1"/>
  <c r="M60" i="3"/>
  <c r="M61" i="3" s="1"/>
  <c r="Y60" i="3"/>
  <c r="Y61" i="3" s="1"/>
  <c r="C60" i="3"/>
  <c r="C61" i="3" s="1"/>
  <c r="B29" i="1"/>
  <c r="B46" i="1"/>
  <c r="B39" i="1"/>
  <c r="B52" i="1"/>
  <c r="B34" i="1"/>
  <c r="G70" i="4"/>
  <c r="G65" i="4"/>
  <c r="G64" i="4" s="1"/>
  <c r="G76" i="4"/>
  <c r="B57" i="1"/>
  <c r="G57" i="4"/>
  <c r="C14" i="1"/>
  <c r="D14" i="1" s="1"/>
  <c r="D13" i="1" s="1"/>
  <c r="C9" i="1"/>
  <c r="C12" i="1"/>
  <c r="D12" i="1" s="1"/>
  <c r="C11" i="1"/>
  <c r="D11" i="1" s="1"/>
  <c r="B16" i="1" l="1"/>
  <c r="C18" i="1" s="1"/>
  <c r="D18" i="1" s="1"/>
  <c r="D10" i="1"/>
  <c r="D61" i="3"/>
  <c r="K61" i="3"/>
  <c r="B38" i="1"/>
  <c r="C53" i="1" s="1"/>
  <c r="D53" i="1" s="1"/>
  <c r="D9" i="1"/>
  <c r="D8" i="1" s="1"/>
  <c r="G75" i="4"/>
  <c r="G56" i="4" s="1"/>
  <c r="H76" i="4" s="1"/>
  <c r="C36" i="1"/>
  <c r="D36" i="1" s="1"/>
  <c r="C33" i="1"/>
  <c r="D33" i="1" s="1"/>
  <c r="C31" i="1"/>
  <c r="D31" i="1" s="1"/>
  <c r="C28" i="1"/>
  <c r="D28" i="1" s="1"/>
  <c r="C26" i="1"/>
  <c r="D26" i="1" s="1"/>
  <c r="C24" i="1"/>
  <c r="D24" i="1" s="1"/>
  <c r="C21" i="1"/>
  <c r="D21" i="1" s="1"/>
  <c r="C19" i="1"/>
  <c r="D19" i="1" s="1"/>
  <c r="C20" i="1"/>
  <c r="D20" i="1" s="1"/>
  <c r="C25" i="1"/>
  <c r="D25" i="1" s="1"/>
  <c r="C30" i="1"/>
  <c r="D30" i="1" s="1"/>
  <c r="C35" i="1"/>
  <c r="D35" i="1" s="1"/>
  <c r="C22" i="1"/>
  <c r="D22" i="1" s="1"/>
  <c r="C27" i="1"/>
  <c r="D27" i="1" s="1"/>
  <c r="C32" i="1"/>
  <c r="D32" i="1" s="1"/>
  <c r="C7" i="1"/>
  <c r="C55" i="1" l="1"/>
  <c r="D55" i="1" s="1"/>
  <c r="C42" i="1"/>
  <c r="D42" i="1" s="1"/>
  <c r="C60" i="1"/>
  <c r="D60" i="1" s="1"/>
  <c r="C43" i="1"/>
  <c r="D43" i="1" s="1"/>
  <c r="C45" i="1"/>
  <c r="D45" i="1" s="1"/>
  <c r="C48" i="1"/>
  <c r="D48" i="1" s="1"/>
  <c r="C47" i="1"/>
  <c r="D47" i="1" s="1"/>
  <c r="D46" i="1" s="1"/>
  <c r="C40" i="1"/>
  <c r="D40" i="1" s="1"/>
  <c r="D39" i="1" s="1"/>
  <c r="C41" i="1"/>
  <c r="D41" i="1" s="1"/>
  <c r="C44" i="1"/>
  <c r="D44" i="1" s="1"/>
  <c r="C49" i="1"/>
  <c r="D49" i="1" s="1"/>
  <c r="C54" i="1"/>
  <c r="D54" i="1" s="1"/>
  <c r="C51" i="1"/>
  <c r="D51" i="1" s="1"/>
  <c r="C58" i="1"/>
  <c r="D58" i="1" s="1"/>
  <c r="D57" i="1" s="1"/>
  <c r="C50" i="1"/>
  <c r="D50" i="1" s="1"/>
  <c r="C59" i="1"/>
  <c r="D59" i="1" s="1"/>
  <c r="C56" i="1"/>
  <c r="D56" i="1" s="1"/>
  <c r="J76" i="4"/>
  <c r="M76" i="4"/>
  <c r="L76" i="4"/>
  <c r="K76" i="4"/>
  <c r="I76" i="4"/>
  <c r="D34" i="1"/>
  <c r="H58" i="4"/>
  <c r="H66" i="4"/>
  <c r="H60" i="4"/>
  <c r="H67" i="4"/>
  <c r="H61" i="4"/>
  <c r="H62" i="4"/>
  <c r="H78" i="4"/>
  <c r="H69" i="4"/>
  <c r="H68" i="4"/>
  <c r="H71" i="4"/>
  <c r="H63" i="4"/>
  <c r="H59" i="4"/>
  <c r="H77" i="4"/>
  <c r="H65" i="4"/>
  <c r="D23" i="1"/>
  <c r="C16" i="1"/>
  <c r="D17" i="1"/>
  <c r="D52" i="1"/>
  <c r="D29" i="1"/>
  <c r="C38" i="1" l="1"/>
  <c r="M77" i="4"/>
  <c r="J77" i="4"/>
  <c r="L77" i="4"/>
  <c r="K77" i="4"/>
  <c r="I77" i="4"/>
  <c r="J68" i="4"/>
  <c r="M68" i="4"/>
  <c r="L68" i="4"/>
  <c r="K68" i="4"/>
  <c r="I68" i="4"/>
  <c r="J61" i="4"/>
  <c r="M61" i="4"/>
  <c r="L61" i="4"/>
  <c r="K61" i="4"/>
  <c r="I61" i="4"/>
  <c r="J58" i="4"/>
  <c r="M58" i="4"/>
  <c r="L58" i="4"/>
  <c r="K58" i="4"/>
  <c r="H56" i="4"/>
  <c r="I58" i="4"/>
  <c r="J59" i="4"/>
  <c r="M59" i="4"/>
  <c r="L59" i="4"/>
  <c r="K59" i="4"/>
  <c r="I59" i="4"/>
  <c r="M69" i="4"/>
  <c r="J69" i="4"/>
  <c r="L69" i="4"/>
  <c r="K69" i="4"/>
  <c r="I69" i="4"/>
  <c r="J67" i="4"/>
  <c r="M67" i="4"/>
  <c r="L67" i="4"/>
  <c r="K67" i="4"/>
  <c r="I67" i="4"/>
  <c r="J63" i="4"/>
  <c r="M63" i="4"/>
  <c r="L63" i="4"/>
  <c r="K63" i="4"/>
  <c r="I63" i="4"/>
  <c r="M78" i="4"/>
  <c r="J78" i="4"/>
  <c r="L78" i="4"/>
  <c r="K78" i="4"/>
  <c r="I78" i="4"/>
  <c r="M60" i="4"/>
  <c r="J60" i="4"/>
  <c r="L60" i="4"/>
  <c r="K60" i="4"/>
  <c r="I60" i="4"/>
  <c r="M65" i="4"/>
  <c r="J65" i="4"/>
  <c r="L65" i="4"/>
  <c r="K65" i="4"/>
  <c r="I65" i="4"/>
  <c r="J71" i="4"/>
  <c r="J70" i="4" s="1"/>
  <c r="M71" i="4"/>
  <c r="M70" i="4" s="1"/>
  <c r="L71" i="4"/>
  <c r="L70" i="4" s="1"/>
  <c r="K71" i="4"/>
  <c r="K70" i="4" s="1"/>
  <c r="I71" i="4"/>
  <c r="I70" i="4" s="1"/>
  <c r="J62" i="4"/>
  <c r="M62" i="4"/>
  <c r="L62" i="4"/>
  <c r="K62" i="4"/>
  <c r="I62" i="4"/>
  <c r="J66" i="4"/>
  <c r="M66" i="4"/>
  <c r="L66" i="4"/>
  <c r="K66" i="4"/>
  <c r="I66" i="4"/>
  <c r="M75" i="4" l="1"/>
  <c r="J75" i="4"/>
  <c r="K57" i="4"/>
  <c r="L75" i="4"/>
  <c r="I64" i="4"/>
  <c r="K75" i="4"/>
  <c r="I75" i="4"/>
  <c r="M64" i="4"/>
  <c r="J57" i="4"/>
  <c r="K64" i="4"/>
  <c r="L57" i="4"/>
  <c r="L64" i="4"/>
  <c r="I57" i="4"/>
  <c r="M57" i="4"/>
  <c r="J64" i="4"/>
  <c r="K56" i="4" l="1"/>
  <c r="J56" i="4"/>
  <c r="L56" i="4"/>
  <c r="M56" i="4"/>
</calcChain>
</file>

<file path=xl/sharedStrings.xml><?xml version="1.0" encoding="utf-8"?>
<sst xmlns="http://schemas.openxmlformats.org/spreadsheetml/2006/main" count="736" uniqueCount="383">
  <si>
    <t>АО "МСК Энерго"</t>
  </si>
  <si>
    <t>Счет, Наименование счета</t>
  </si>
  <si>
    <t>Обороты за период</t>
  </si>
  <si>
    <t>Распределение общехозяйственных расходов</t>
  </si>
  <si>
    <t>Подразделение</t>
  </si>
  <si>
    <t>Дебет</t>
  </si>
  <si>
    <t>Прямые расходы, 20 счет</t>
  </si>
  <si>
    <t>Статьи затрат</t>
  </si>
  <si>
    <t>26, Общехозяйственные расходы</t>
  </si>
  <si>
    <t>Амортизация ОС</t>
  </si>
  <si>
    <t>Аренда имущества ст. 264 п.1 пп10</t>
  </si>
  <si>
    <t>Аудиторские и консультационные услуги</t>
  </si>
  <si>
    <t>ГСМ</t>
  </si>
  <si>
    <t>Другие расходы ст. 264 п.1 пп.49</t>
  </si>
  <si>
    <t>Инструменты, инвентарь, приборы ст. 254 п.1 пп3,4</t>
  </si>
  <si>
    <t>Картриджи и расходные материалы для офисной техники</t>
  </si>
  <si>
    <t xml:space="preserve">Командировочные расходы ст. 264 п. пп12 </t>
  </si>
  <si>
    <t xml:space="preserve">Коммунальные услуги </t>
  </si>
  <si>
    <t>Курьерские и почтовые расходы ст. 264 п.1 пп.25</t>
  </si>
  <si>
    <t>Лицензирование</t>
  </si>
  <si>
    <t>Материальные расходы ст.254 п.1 пп.1</t>
  </si>
  <si>
    <t>Обязательное страхование транспортных средств (ОСАГО) ст. 263</t>
  </si>
  <si>
    <t>Подписка на спецлитературу</t>
  </si>
  <si>
    <t>Прочие затраты на эксплуатацию машин и механизмов</t>
  </si>
  <si>
    <t xml:space="preserve">Прочие услуги </t>
  </si>
  <si>
    <t>Расходы на обеспечение условий труда ст. 264 п.1 пп7</t>
  </si>
  <si>
    <t>Расходы на обучение персонала на условиях п.3 ст.264 НК РФ</t>
  </si>
  <si>
    <t xml:space="preserve">Расходы на оплату труда ст.255 </t>
  </si>
  <si>
    <t>Расходы по использованию программ ст. 264 п.1 пп 26</t>
  </si>
  <si>
    <t>Расходы по использованию программ ст. 264 п.1пп26</t>
  </si>
  <si>
    <t>Расходы по охране ст. 264 п.1 пп6</t>
  </si>
  <si>
    <t>Резерв на оплату отпусков</t>
  </si>
  <si>
    <t>Содержание и обслуживание ОС ст.254 п. пп.7</t>
  </si>
  <si>
    <t>Специальная одежда</t>
  </si>
  <si>
    <t>Страхование ответственности за причинение вреда ст. 263 п.1пп8</t>
  </si>
  <si>
    <t>Страховые взносы ст. 264 п.1 пп.1</t>
  </si>
  <si>
    <t>Текущий ремонт служебного автотранспорта</t>
  </si>
  <si>
    <t>Техническое и эксплуатационное обслуживание ст. 254 п.6</t>
  </si>
  <si>
    <t>Техническое обслуживание и расходные материалы для служебного автотранспорта</t>
  </si>
  <si>
    <t>Транспортный налог</t>
  </si>
  <si>
    <t>Услуги  сотовой связи ст. 264 п.пп.25</t>
  </si>
  <si>
    <t>Услуги связи</t>
  </si>
  <si>
    <t>Услуги связи, интернет ст. 264 п.пп.25</t>
  </si>
  <si>
    <t>Юридические и Информационные услуги ст. 264 п.1 пп.14</t>
  </si>
  <si>
    <t>Итого</t>
  </si>
  <si>
    <t>Акционерное общество "Энергосервис"</t>
  </si>
  <si>
    <r>
      <t xml:space="preserve">Услуги по передаче электрической энергии, </t>
    </r>
    <r>
      <rPr>
        <b/>
        <sz val="8"/>
        <color rgb="FF0000FF"/>
        <rFont val="Arial"/>
        <family val="2"/>
        <charset val="204"/>
      </rPr>
      <t xml:space="preserve"> Красн.край</t>
    </r>
  </si>
  <si>
    <r>
      <t xml:space="preserve">Технологическое присоединение, </t>
    </r>
    <r>
      <rPr>
        <b/>
        <sz val="8"/>
        <color rgb="FF0000FF"/>
        <rFont val="Arial"/>
        <family val="2"/>
        <charset val="204"/>
      </rPr>
      <t>г. Москва</t>
    </r>
  </si>
  <si>
    <r>
      <t xml:space="preserve">Технологическое присоединение, </t>
    </r>
    <r>
      <rPr>
        <b/>
        <sz val="8"/>
        <color rgb="FF0000FF"/>
        <rFont val="Arial"/>
        <family val="2"/>
        <charset val="204"/>
      </rPr>
      <t xml:space="preserve"> Красн.край</t>
    </r>
  </si>
  <si>
    <r>
      <t xml:space="preserve">Технологическое присоединение,  </t>
    </r>
    <r>
      <rPr>
        <b/>
        <sz val="8"/>
        <color rgb="FF0000FF"/>
        <rFont val="Arial"/>
        <family val="2"/>
        <charset val="204"/>
      </rPr>
      <t>Калужская обл.</t>
    </r>
  </si>
  <si>
    <r>
      <t xml:space="preserve">Технологическое присоединение,  </t>
    </r>
    <r>
      <rPr>
        <b/>
        <sz val="8"/>
        <color rgb="FF0000FF"/>
        <rFont val="Arial"/>
        <family val="2"/>
        <charset val="204"/>
      </rPr>
      <t>Нижегород. обл.</t>
    </r>
  </si>
  <si>
    <t>Прочее, всего в том числе</t>
  </si>
  <si>
    <t>г.Москва</t>
  </si>
  <si>
    <t>Краснодарский край</t>
  </si>
  <si>
    <t>Калужская обл. ТЭ</t>
  </si>
  <si>
    <t>Нижегородская обл.</t>
  </si>
  <si>
    <t>Тульская обл.</t>
  </si>
  <si>
    <t>Ивановская обл. передача ЭЭ</t>
  </si>
  <si>
    <t>Аудиторские услуги ст. 264 п.1пп17</t>
  </si>
  <si>
    <t>Канцелярские товары ст. 264 п1 пп.24</t>
  </si>
  <si>
    <t>Командировочные расходы ст. 264 п. пп12</t>
  </si>
  <si>
    <t>Материальная помощь</t>
  </si>
  <si>
    <t>Налоги и сборы ст. 264 п.1 пп.1</t>
  </si>
  <si>
    <t>Не принимаемые для целей НУ расходы</t>
  </si>
  <si>
    <t>Нотариальные расходы ст. 264 п.1 пп.16</t>
  </si>
  <si>
    <t>ОС стоимостью до 40000 ст.256 п.1</t>
  </si>
  <si>
    <t>Почтовые расходы ст. 264 п.1 пп.25</t>
  </si>
  <si>
    <t>Расходы на обучение ст. 264 п.3</t>
  </si>
  <si>
    <t>Расходы на топливо, воду, энергию ст. 254 п.1 пп.5</t>
  </si>
  <si>
    <t>Расходы по набору работников ст. 264 п.1 пп8</t>
  </si>
  <si>
    <t>Ремонт основных  средств ст. 260 (в т.ч. арендованных)</t>
  </si>
  <si>
    <t>Спецодежда</t>
  </si>
  <si>
    <t>Спецоснастка</t>
  </si>
  <si>
    <t>Страхование добровольное и обязательное транспортных средств ст. 263</t>
  </si>
  <si>
    <t>Страховые взносы ст. 264 п.1 пп.1 с мат. помощи</t>
  </si>
  <si>
    <t>в том числе ТЭ Москва</t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</si>
  <si>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Тульская обл.</t>
    </r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</si>
  <si>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Нижегород. обл.</t>
    </r>
  </si>
  <si>
    <r>
      <t xml:space="preserve">Услуги по передаче электрической энергии,
 </t>
    </r>
    <r>
      <rPr>
        <b/>
        <sz val="8"/>
        <color rgb="FF0000FF"/>
        <rFont val="Arial"/>
        <family val="2"/>
        <charset val="204"/>
      </rPr>
      <t>г. Москва</t>
    </r>
  </si>
  <si>
    <t>Виды деятельности</t>
  </si>
  <si>
    <t>Услуги по передаче электрической энергии</t>
  </si>
  <si>
    <t>Московская обл.</t>
  </si>
  <si>
    <t>Технологическое присоединение</t>
  </si>
  <si>
    <t>Всего по предприятию</t>
  </si>
  <si>
    <t>г. Москва</t>
  </si>
  <si>
    <t>Прочие виды деятельности</t>
  </si>
  <si>
    <t>АО "Энергосервис"</t>
  </si>
  <si>
    <t>Калужская область</t>
  </si>
  <si>
    <t>Нижегородская область</t>
  </si>
  <si>
    <t>Тульская область</t>
  </si>
  <si>
    <t>Производство, передача тепловой энергии</t>
  </si>
  <si>
    <t>Ивановская обл.</t>
  </si>
  <si>
    <t xml:space="preserve">Общехозяйственные расходы 26 счет </t>
  </si>
  <si>
    <t>Прямые расходы 20 счет</t>
  </si>
  <si>
    <t>тыс. руб.</t>
  </si>
  <si>
    <t xml:space="preserve">в доле, % </t>
  </si>
  <si>
    <t>Сводная АО "МСК Энерго" и АО "Энергосервис"</t>
  </si>
  <si>
    <t>Генеральный директор</t>
  </si>
  <si>
    <t>Прокопенко А.В.</t>
  </si>
  <si>
    <t>ИТОГО</t>
  </si>
  <si>
    <t>Сумма</t>
  </si>
  <si>
    <t>Основания (договоры, счета, акты), пояснения</t>
  </si>
  <si>
    <t>расчет расходов ГСМ исходя из норм потребления и планового пробега</t>
  </si>
  <si>
    <t>по факту 2018 с индексацие 4,3%</t>
  </si>
  <si>
    <t xml:space="preserve"> - Штатное расписание на 08.04.2019 г.
- Положение по оплате труда и материальном стимулировании работников АО "МСК Энерго" (пункт 6.5)
- Отраслевое тарифное соглашение в электроэнергетике на 201-2021 гг. (пункт 8.6.3.2., 6.1.4)</t>
  </si>
  <si>
    <t xml:space="preserve"> -Договор "ДХЛ Интернешенел" № 380305795
фактические расходы с индексацией 4,3%</t>
  </si>
  <si>
    <t xml:space="preserve"> - Штатное расписание на 08.04.2019 г.
- Положение по оплате труда и материальном стимулировании работников АО "МСК Энерго" 
- Отраслевое тарифное соглашение в электроэнергетике на 201-2021 гг.</t>
  </si>
  <si>
    <t xml:space="preserve">Канцелярские товары ст. 264 п1 пп.24
Картриджи и расходные материалы для офисной техники
</t>
  </si>
  <si>
    <t xml:space="preserve"> - подписка на журнал "Главбух" ООО "Актион-пресс"
 - подписные издания КМУП "Муниципальный центр печати"</t>
  </si>
  <si>
    <t xml:space="preserve"> - ЧОО ЛАГРОС ООО  дог. №Х-3/17 от 15.06.17г.</t>
  </si>
  <si>
    <t>отчисления 30,4%</t>
  </si>
  <si>
    <t xml:space="preserve"> -договор по техническому обслуживанию и ремонту автомобилей № 089(Л1)/2018/ХР от 28.12.2018 г. ООО "Флит Сервис Партнерс"</t>
  </si>
  <si>
    <t>по факту 2018 г.</t>
  </si>
  <si>
    <r>
      <t xml:space="preserve">Договор оказания аудиторских услуг № 0062-01-а от 16.01.2019 г. 
Стоимость договора на 2019 г. </t>
    </r>
    <r>
      <rPr>
        <b/>
        <sz val="9"/>
        <rFont val="Arial"/>
        <family val="2"/>
        <charset val="204"/>
      </rPr>
      <t>132 000 руб</t>
    </r>
    <r>
      <rPr>
        <sz val="9"/>
        <rFont val="Arial"/>
        <family val="2"/>
      </rPr>
      <t>. с индексацией 4,3%</t>
    </r>
  </si>
  <si>
    <t>Расходы на оплату труда ст.255 , включая резервы на оплату отпусков</t>
  </si>
  <si>
    <t>материалы по факту 2018 г.  251 955,84 руб. с индексацие 4,3%
- документация по охране труда 67 552 р.
- моющие средства, туал.бумага, салфетки   113 985 р.
- прочее 70 418 р.</t>
  </si>
  <si>
    <r>
      <t xml:space="preserve"> - договор по диагностике и дезинфекции кондиционеров ООО "Фасадные решения" № 12/04-18-У от 12.04.18 </t>
    </r>
    <r>
      <rPr>
        <b/>
        <sz val="9"/>
        <rFont val="Arial"/>
        <family val="2"/>
        <charset val="204"/>
      </rPr>
      <t xml:space="preserve">49 852 р.
</t>
    </r>
    <r>
      <rPr>
        <sz val="9"/>
        <rFont val="Arial"/>
        <family val="2"/>
        <charset val="204"/>
      </rPr>
      <t xml:space="preserve"> - диагностика системы автоматической пожарной сигнализации ООО "Виджио Групп" договор № 844 от 07.11.18  </t>
    </r>
    <r>
      <rPr>
        <b/>
        <sz val="9"/>
        <rFont val="Arial"/>
        <family val="2"/>
        <charset val="204"/>
      </rPr>
      <t xml:space="preserve">17 677 р.
</t>
    </r>
    <r>
      <rPr>
        <sz val="9"/>
        <rFont val="Arial"/>
        <family val="2"/>
        <charset val="204"/>
      </rPr>
      <t xml:space="preserve"> - услги шиномонтаж ООО "АВА"  договор № 09.2017  </t>
    </r>
    <r>
      <rPr>
        <b/>
        <sz val="9"/>
        <rFont val="Arial"/>
        <family val="2"/>
        <charset val="204"/>
      </rPr>
      <t xml:space="preserve">33 063 р.
 - </t>
    </r>
    <r>
      <rPr>
        <sz val="9"/>
        <rFont val="Arial"/>
        <family val="2"/>
        <charset val="204"/>
      </rPr>
      <t xml:space="preserve">мойка автомобилей ООО "ТМП" № 06/06/18-мойка/МСК Энерго </t>
    </r>
    <r>
      <rPr>
        <b/>
        <sz val="9"/>
        <rFont val="Arial"/>
        <family val="2"/>
        <charset val="204"/>
      </rPr>
      <t>69 776 р.</t>
    </r>
  </si>
  <si>
    <t>Спецодежда, спецоснастка</t>
  </si>
  <si>
    <t>Услуги стационарной связи</t>
  </si>
  <si>
    <t>Интернет</t>
  </si>
  <si>
    <r>
      <t xml:space="preserve"> - абонентская плата за телефонную линию договор № 510-ТЮ от 30.08.2012 ООО "Арентел"  </t>
    </r>
    <r>
      <rPr>
        <b/>
        <sz val="9"/>
        <rFont val="Arial"/>
        <family val="2"/>
        <charset val="204"/>
      </rPr>
      <t>17052 р. в месяц</t>
    </r>
  </si>
  <si>
    <t>Материальная помощь 
(см. Социальные выплаты)</t>
  </si>
  <si>
    <t>Страховые взносы ст. 264 п.1 пп.1 с мат. помощи
(см. Социальные выплаты)</t>
  </si>
  <si>
    <t>автошины, камеры, колодки и т.д. по факту 2018 с индексацией 4,3%</t>
  </si>
  <si>
    <t>по факту 2018</t>
  </si>
  <si>
    <r>
      <t xml:space="preserve">услуги доступа к сети Интернет по выделенной линии договор № TS-147/2018 ЗАО "НэтУан РУС" </t>
    </r>
    <r>
      <rPr>
        <b/>
        <sz val="9"/>
        <rFont val="Arial"/>
        <family val="2"/>
        <charset val="204"/>
      </rPr>
      <t>35 000 р. в месяц</t>
    </r>
    <r>
      <rPr>
        <sz val="9"/>
        <rFont val="Arial"/>
        <family val="2"/>
      </rPr>
      <t xml:space="preserve">
 </t>
    </r>
  </si>
  <si>
    <t>Распределение ОХР по видам деятельности на 2020 год</t>
  </si>
  <si>
    <t>в том числе</t>
  </si>
  <si>
    <t>оплата труда</t>
  </si>
  <si>
    <t>страховые взносы</t>
  </si>
  <si>
    <t>амортизация</t>
  </si>
  <si>
    <t xml:space="preserve">Общехозяйственные расходы, всего тыс.руб. </t>
  </si>
  <si>
    <t>Передача тепловой энергии</t>
  </si>
  <si>
    <t>деятельность прекращена с 01.02.2018 г.</t>
  </si>
  <si>
    <r>
      <t xml:space="preserve"> - вывоз ТБО договор № 142-ЗК/2019 ООО "Экобус" на сумму </t>
    </r>
    <r>
      <rPr>
        <b/>
        <sz val="9"/>
        <rFont val="Arial"/>
        <family val="2"/>
        <charset val="204"/>
      </rPr>
      <t xml:space="preserve">125 000 руб.
</t>
    </r>
    <r>
      <rPr>
        <sz val="9"/>
        <rFont val="Arial"/>
        <family val="2"/>
        <charset val="204"/>
      </rPr>
      <t>договор аренды административного здания № А-7/18 от 01.04.2018 с Доп.соглашением № 1, 2 с ПАО "Группа компаний ПИК"
- переменная часть  585 901 р. за 9 мес. 2018 г. / 9 х 12мес. =</t>
    </r>
    <r>
      <rPr>
        <b/>
        <sz val="9"/>
        <rFont val="Arial"/>
        <family val="2"/>
        <charset val="204"/>
      </rPr>
      <t xml:space="preserve"> 781 202 р.</t>
    </r>
  </si>
  <si>
    <r>
      <t xml:space="preserve"> - Договор №298-0127-01/17 от 27.01.2017 "Линдстрем-химчистка" Услуги по уходу за вестибюльными коврами. </t>
    </r>
    <r>
      <rPr>
        <b/>
        <sz val="9"/>
        <rFont val="Arial"/>
        <family val="2"/>
        <charset val="204"/>
      </rPr>
      <t>23 059</t>
    </r>
    <r>
      <rPr>
        <sz val="9"/>
        <rFont val="Arial"/>
        <family val="2"/>
      </rPr>
      <t xml:space="preserve"> руб.
 - дератизация административного здания </t>
    </r>
    <r>
      <rPr>
        <b/>
        <sz val="9"/>
        <rFont val="Arial"/>
        <family val="2"/>
        <charset val="204"/>
      </rPr>
      <t>16 750</t>
    </r>
    <r>
      <rPr>
        <sz val="9"/>
        <rFont val="Arial"/>
        <family val="2"/>
      </rPr>
      <t xml:space="preserve"> руб (Акт ИППОН Профи-дератизация)
 - оплата парковки транспортных средств договор № ПРЧ-8/18 от 06.07.18 ООО "Интеллектуальные социальные системы" </t>
    </r>
    <r>
      <rPr>
        <b/>
        <sz val="9"/>
        <rFont val="Arial"/>
        <family val="2"/>
        <charset val="204"/>
      </rPr>
      <t>14 000 руб.</t>
    </r>
  </si>
  <si>
    <t>Прямые расходы на 2020 год (по факту 2018 г. с К = 4,3% +3,8% )</t>
  </si>
  <si>
    <r>
      <t xml:space="preserve"> - система КонсультантПлюс договор № ПРЧ-1/18 Агентство правовой информации "Воробьевы горы"  </t>
    </r>
    <r>
      <rPr>
        <b/>
        <sz val="9"/>
        <rFont val="Arial"/>
        <family val="2"/>
        <charset val="204"/>
      </rPr>
      <t>47194 р. в месяц</t>
    </r>
    <r>
      <rPr>
        <sz val="9"/>
        <rFont val="Arial"/>
        <family val="2"/>
      </rPr>
      <t xml:space="preserve">
 - абонентское обслуживание сайта договор № 07/6-41/С ООО "ИБР" </t>
    </r>
    <r>
      <rPr>
        <b/>
        <sz val="9"/>
        <rFont val="Arial"/>
        <family val="2"/>
        <charset val="204"/>
      </rPr>
      <t>16000 р. в месяц</t>
    </r>
    <r>
      <rPr>
        <sz val="9"/>
        <rFont val="Arial"/>
        <family val="2"/>
      </rPr>
      <t xml:space="preserve">
  - юридические услуги договор № 4 от 31.12.09 адвокатская контора № 5 Коллегии адвокатов "Московская городская коллегия адвокатов" </t>
    </r>
    <r>
      <rPr>
        <b/>
        <sz val="9"/>
        <rFont val="Arial"/>
        <family val="2"/>
        <charset val="204"/>
      </rPr>
      <t>50000 в месяц</t>
    </r>
    <r>
      <rPr>
        <sz val="9"/>
        <rFont val="Arial"/>
        <family val="2"/>
      </rPr>
      <t xml:space="preserve">
 - ведение реестра владельцев ценных бумаг ЗАО "РДЦ Паритет" договор № 02/01-2018 от 12.01.18 </t>
    </r>
    <r>
      <rPr>
        <b/>
        <sz val="9"/>
        <rFont val="Arial"/>
        <family val="2"/>
        <charset val="204"/>
      </rPr>
      <t>5000 р. в месяц</t>
    </r>
    <r>
      <rPr>
        <sz val="9"/>
        <rFont val="Arial"/>
        <family val="2"/>
      </rPr>
      <t xml:space="preserve">
 - информационная поддержка ПК "Энергобилинг"   договор № 7-2/18 ООО "Энергосбыт Плюс" </t>
    </r>
    <r>
      <rPr>
        <b/>
        <sz val="9"/>
        <rFont val="Arial"/>
        <family val="2"/>
        <charset val="204"/>
      </rPr>
      <t>16949,15 р. в месяц</t>
    </r>
  </si>
  <si>
    <t xml:space="preserve">Реестр расходов на приобретение программных продуктов с указанием срока использования, количества, стоимости </t>
  </si>
  <si>
    <t>Расчет амортизационных отчислений на 2020 год</t>
  </si>
  <si>
    <t xml:space="preserve">договор аренды административного здания № А-7/18 от 01.04.2018 с Доп.соглашением № 1, 2 с ПАО "Группа компаний ПИК"
- постоянная часть =12020,56 руб х 1980,4 м2
</t>
  </si>
  <si>
    <r>
      <rPr>
        <sz val="9"/>
        <rFont val="Arial"/>
        <family val="2"/>
      </rPr>
      <t xml:space="preserve">
- договор на поставку компьютерного оборудования ООО "РИНФИНИТИ" № 085-ОА(СМСП) от 20.02.19  </t>
    </r>
    <r>
      <rPr>
        <b/>
        <sz val="9"/>
        <rFont val="Arial"/>
        <family val="2"/>
      </rPr>
      <t>398 305,08 руб.</t>
    </r>
  </si>
  <si>
    <r>
      <rPr>
        <sz val="9"/>
        <rFont val="Arial"/>
        <family val="2"/>
      </rPr>
      <t xml:space="preserve">
- договор на поставку расходных материалов и сервисных комплектов для печатающей и копировальной техники ООО "РИНФИНИТИ" № 085-ОА(СМСП) от 20.02.19  </t>
    </r>
    <r>
      <rPr>
        <b/>
        <sz val="9"/>
        <rFont val="Arial"/>
        <family val="2"/>
      </rPr>
      <t>2 816 321,67 руб.</t>
    </r>
    <r>
      <rPr>
        <sz val="9"/>
        <rFont val="Arial"/>
        <family val="2"/>
      </rPr>
      <t xml:space="preserve">
- договор поставки бумаги офисной ООО "Стилус" № 82-ЗК(СМСП) от 26.02.19 </t>
    </r>
    <r>
      <rPr>
        <b/>
        <sz val="9"/>
        <rFont val="Arial"/>
        <family val="2"/>
      </rPr>
      <t xml:space="preserve">514 918, 12 руб.
</t>
    </r>
    <r>
      <rPr>
        <sz val="9"/>
        <rFont val="Arial"/>
        <family val="2"/>
      </rPr>
      <t xml:space="preserve">- договор поставки  канцтоваров ООО "Стилус" № 83-ЗК(СМСП) от 19.03.19 </t>
    </r>
    <r>
      <rPr>
        <b/>
        <sz val="9"/>
        <rFont val="Arial"/>
        <family val="2"/>
      </rPr>
      <t xml:space="preserve">447 018,39 руб. </t>
    </r>
  </si>
  <si>
    <t xml:space="preserve">План обучения персонала, повышения квалифакции </t>
  </si>
  <si>
    <r>
      <t xml:space="preserve">
</t>
    </r>
    <r>
      <rPr>
        <sz val="9"/>
        <rFont val="Arial"/>
        <family val="2"/>
        <charset val="204"/>
      </rPr>
      <t>Приказ о наделении сотрудников сотовой связью 
АУП 21 чел. х 1250 р. в месяц</t>
    </r>
  </si>
  <si>
    <t>аренда имущества</t>
  </si>
  <si>
    <t>периодический медицинский осмотр Договор  № 074/2018/ХР от 11.10.18 ООО "Диамед"
70 чел. х 2 800 руб.</t>
  </si>
  <si>
    <t>Общехозяйственные расходы, 26 счет</t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</si>
  <si>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Калужская обл.</t>
    </r>
  </si>
  <si>
    <r>
      <t xml:space="preserve">Услуги по передаче электрической энергии,
  </t>
    </r>
    <r>
      <rPr>
        <b/>
        <sz val="8"/>
        <color rgb="FF0000FF"/>
        <rFont val="Arial"/>
        <family val="2"/>
        <charset val="204"/>
      </rPr>
      <t>Московская обл.</t>
    </r>
  </si>
  <si>
    <t>Оборотно-сальдовая ведомость по счету 26 за 2019 г.</t>
  </si>
  <si>
    <r>
      <t xml:space="preserve">Технологическое присоединение, </t>
    </r>
    <r>
      <rPr>
        <b/>
        <sz val="8"/>
        <color rgb="FF0000FF"/>
        <rFont val="Arial"/>
        <family val="2"/>
        <charset val="204"/>
      </rPr>
      <t>Московская обл.</t>
    </r>
  </si>
  <si>
    <t xml:space="preserve">Московская обл. </t>
  </si>
  <si>
    <t>Лицензирование, сертификация</t>
  </si>
  <si>
    <t>Предложение на 2021 год</t>
  </si>
  <si>
    <t>Расчет коэффициента распределения общехозяйственных расходов по факту 2019 года</t>
  </si>
  <si>
    <t>Контрагент</t>
  </si>
  <si>
    <t xml:space="preserve">№ договора </t>
  </si>
  <si>
    <t>в т.ч. по ставке С1</t>
  </si>
  <si>
    <t>дата акта</t>
  </si>
  <si>
    <t>Тирон ООО</t>
  </si>
  <si>
    <t>11-02/2018/ТПЮЛ от 14.03.18 с ДС 1</t>
  </si>
  <si>
    <t>18.02.19
03.10.19</t>
  </si>
  <si>
    <t>ПрометейСити ООО</t>
  </si>
  <si>
    <t>136-11/2018/ТПЮЛ от 30.11.18</t>
  </si>
  <si>
    <t>Московская область</t>
  </si>
  <si>
    <t>ПИК-Регион</t>
  </si>
  <si>
    <t xml:space="preserve">11-02/2017/ТПЮЛ от 01.03.17 </t>
  </si>
  <si>
    <t>всего, руб</t>
  </si>
  <si>
    <t>Сумма по Акту тех. присоединения</t>
  </si>
  <si>
    <t>без НДС, руб.</t>
  </si>
  <si>
    <t>Заявители без мероприятий, связанных со строительством "последней мили"</t>
  </si>
  <si>
    <t>Расходы по плате вышестоящей ТСО</t>
  </si>
  <si>
    <t>Расходы на организационные мероприятия по ТП</t>
  </si>
  <si>
    <t>Итого расходв, руб.
(Дт 20 сч.)</t>
  </si>
  <si>
    <t>АО Энергосервис 2019 г.</t>
  </si>
  <si>
    <t>ВСЕГО по предприятию</t>
  </si>
  <si>
    <t>в рублях</t>
  </si>
  <si>
    <t>Поверка средств измерений  и испытания ст.254 п.7</t>
  </si>
  <si>
    <t>Расходы на оплату труда ст.255</t>
  </si>
  <si>
    <t>Страхование имущества ст. 263  п.1 пп3</t>
  </si>
  <si>
    <t>Членские взносы</t>
  </si>
  <si>
    <t>Коммунальные услуги</t>
  </si>
  <si>
    <t>Расходы по технологическому присоединению к электрическим сетям по ставке С1</t>
  </si>
  <si>
    <t>Оборотно-сальдовая ведомость по счету 20 за 2019 г.</t>
  </si>
  <si>
    <t>(подпись)</t>
  </si>
  <si>
    <t>Главный бухгалтер</t>
  </si>
  <si>
    <t>______ Для остальных субъектов естественных монополий графы 5 - 8, 10 - 13 заполняются в целом по предприятию.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</si>
  <si>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</si>
  <si>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_______гр. 7, 12 - оказание услуг по технологическому присоединению к электрическим сетям.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</si>
  <si>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</si>
  <si>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_____*_Полное наименование видов деятельности:</t>
  </si>
  <si>
    <t>выявленная в отчетном году</t>
  </si>
  <si>
    <t xml:space="preserve">Прибыль (убыток) прошлых лет, </t>
  </si>
  <si>
    <t>исковой давности</t>
  </si>
  <si>
    <t>задолженностей, по которым истек срок</t>
  </si>
  <si>
    <t>Списание дебиторских и кредиторских</t>
  </si>
  <si>
    <t>Справочно:</t>
  </si>
  <si>
    <t>130</t>
  </si>
  <si>
    <t>Чистая прибыль</t>
  </si>
  <si>
    <t>120</t>
  </si>
  <si>
    <t>Налог на прибыль</t>
  </si>
  <si>
    <t>110</t>
  </si>
  <si>
    <t>Прибыль до налогообложения</t>
  </si>
  <si>
    <t>100</t>
  </si>
  <si>
    <t>Прочие расходы</t>
  </si>
  <si>
    <t>090</t>
  </si>
  <si>
    <t>Прочие доходы</t>
  </si>
  <si>
    <t>080</t>
  </si>
  <si>
    <t>Проценты к уплате</t>
  </si>
  <si>
    <t>070</t>
  </si>
  <si>
    <t>Проценты к получению</t>
  </si>
  <si>
    <t>060</t>
  </si>
  <si>
    <t>Прибыль (убыток) от продаж</t>
  </si>
  <si>
    <t>поропорционально прямым расходам</t>
  </si>
  <si>
    <t>050</t>
  </si>
  <si>
    <t>Управленческие расходы</t>
  </si>
  <si>
    <t>040</t>
  </si>
  <si>
    <t>Коммерческие расходы</t>
  </si>
  <si>
    <t>030</t>
  </si>
  <si>
    <t>Валовая прибыль</t>
  </si>
  <si>
    <t>по прямым расходам</t>
  </si>
  <si>
    <t>020</t>
  </si>
  <si>
    <t>Себестоимость проданных товаров,продукции, работ, услуг</t>
  </si>
  <si>
    <t>010</t>
  </si>
  <si>
    <t>Передача по распредели-тельным сетям</t>
  </si>
  <si>
    <t>Передача по распределительным сетям</t>
  </si>
  <si>
    <t>Примечания:
принцип разделения показателей
по субъектам РФ и по видам деятельности согласно ОРД предприятия</t>
  </si>
  <si>
    <t>из графы 10 по видам деятельности *</t>
  </si>
  <si>
    <t>из графы 9: по Субъекту РФ, указанному в заголовке
формы **</t>
  </si>
  <si>
    <t>За аналогичный период предыдущего года, всего по предприятию</t>
  </si>
  <si>
    <t>из графы 5 по видам деятельности *</t>
  </si>
  <si>
    <t>из графы 4: по Субъекту РФ, указанному в заголовке
формы **</t>
  </si>
  <si>
    <t>За отчетный период, всего по предприятию</t>
  </si>
  <si>
    <t>Код показа-теля</t>
  </si>
  <si>
    <t>Единица измерения</t>
  </si>
  <si>
    <t>Показатель</t>
  </si>
  <si>
    <t>Отчетный период:</t>
  </si>
  <si>
    <t>Калужская обл.</t>
  </si>
  <si>
    <t>Субъект РФ:</t>
  </si>
  <si>
    <t>Местонахождение (адрес):</t>
  </si>
  <si>
    <t>Идентификационный номер налогоплательщика (ИНН):</t>
  </si>
  <si>
    <t>Акционерное общество "МСК Энергосеть"</t>
  </si>
  <si>
    <t>Организация:</t>
  </si>
  <si>
    <t>Заполняется отдельно по каждому субъекту РФ</t>
  </si>
  <si>
    <t>г. Москва, ул.Баррикадная, д.19, стр.1</t>
  </si>
  <si>
    <t>Акционерное общество Энергосервис</t>
  </si>
  <si>
    <t>Требования к заполнению:</t>
  </si>
  <si>
    <t>Годовая, Квартальная</t>
  </si>
  <si>
    <t>Московская область, г.Королев, ул.Гагарина, 10 "А"</t>
  </si>
  <si>
    <t>Период заполнения:</t>
  </si>
  <si>
    <t>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</si>
  <si>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</si>
  <si>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Заполняется: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</si>
  <si>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</si>
  <si>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_______гр. 7, 13 - оказание услуг по технологическому присоединению к электрическим сетям.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</si>
  <si>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</si>
  <si>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х</t>
  </si>
  <si>
    <t>1400</t>
  </si>
  <si>
    <t>Незавершенное строительство</t>
  </si>
  <si>
    <t>1300</t>
  </si>
  <si>
    <t>Арендованные основные средства</t>
  </si>
  <si>
    <t>1200</t>
  </si>
  <si>
    <t>Основные средства</t>
  </si>
  <si>
    <t>1100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</si>
  <si>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</si>
  <si>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</si>
  <si>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</si>
  <si>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в том числе по расчетам с покупателями и заказчиками</t>
  </si>
  <si>
    <t>900</t>
  </si>
  <si>
    <t>Дебиторская задолженность</t>
  </si>
  <si>
    <t>14 (сумма гр. 12 и 13)</t>
  </si>
  <si>
    <t>8 (сумма
гр. 6 и 7)</t>
  </si>
  <si>
    <t>Прочие виды деятель-ности</t>
  </si>
  <si>
    <t>Передача
и техно-логичес-кое присоеди-нение</t>
  </si>
  <si>
    <t>Техноло-гическое присоеди-нение</t>
  </si>
  <si>
    <t>Передача
по расп-редели-тельным сетям</t>
  </si>
  <si>
    <t>Примечания:
принцип разделения показателей по субъектам РФ
и по видам деятельности согласно ОРД предприятия</t>
  </si>
  <si>
    <t>из графы 10: по Субъекту РФ, указанному в заголовке формы</t>
  </si>
  <si>
    <t>По состоянию на конец отчетного периода,
всего по предприятию</t>
  </si>
  <si>
    <t>из графы 4:
по Субъекту РФ, указанному в заголовке формы</t>
  </si>
  <si>
    <t>По состоянию на начало отчетного периода,
всего по предприятию</t>
  </si>
  <si>
    <t>Расшифровка дебиторской задолженности, заемных средств и стоимости активов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</si>
  <si>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</si>
  <si>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800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</si>
  <si>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</si>
  <si>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прочие расходы</t>
  </si>
  <si>
    <t>расходы на ремонт основных средств, выполняемый подрядным способом</t>
  </si>
  <si>
    <t>расходы на оплату труда и выплату страховых</t>
  </si>
  <si>
    <t>материальные расходы</t>
  </si>
  <si>
    <t>700</t>
  </si>
  <si>
    <t>Расходы на ремонт основных средств (включая арендованные),
всего, в том числе:</t>
  </si>
  <si>
    <t>600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</si>
  <si>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</si>
  <si>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500</t>
  </si>
  <si>
    <t>Из строки 100 косвенные расходы</t>
  </si>
  <si>
    <t>400</t>
  </si>
  <si>
    <t>Из строки 100 прямые расходы</t>
  </si>
  <si>
    <t>Справочные показатели:</t>
  </si>
  <si>
    <t>300</t>
  </si>
  <si>
    <t>Расходы на уплату налога на прибыль</t>
  </si>
  <si>
    <t>250</t>
  </si>
  <si>
    <t>Прочие расходы из прибыли в отчетном периоде</t>
  </si>
  <si>
    <t>240</t>
  </si>
  <si>
    <t>Расходы социального характера из прибыли</t>
  </si>
  <si>
    <t>230</t>
  </si>
  <si>
    <t>Прибыль, направленная на выплату дивидендов</t>
  </si>
  <si>
    <t>220</t>
  </si>
  <si>
    <t>Прибыль, направленная на инвестиции</t>
  </si>
  <si>
    <t>210</t>
  </si>
  <si>
    <t>Возврат заемных средств на цели инвестпрограммы</t>
  </si>
  <si>
    <t>200</t>
  </si>
  <si>
    <t>Расходы, не учитываемые в целях налогообложения прибыли, всего, в том числе (сумма строк 210, 220, 230, 240, 250)</t>
  </si>
  <si>
    <t>расходы на содержание зданий и сооружений</t>
  </si>
  <si>
    <t>расходы на возврат и обслуживание долгосроынх заемных средств, направляемых на финансирование капитальных вложений</t>
  </si>
  <si>
    <t xml:space="preserve">расходы на обслуживание операционных заемных средств </t>
  </si>
  <si>
    <t>расходы на  услуги банков</t>
  </si>
  <si>
    <t>расходы на обучение персонала</t>
  </si>
  <si>
    <t>расходы на командировки</t>
  </si>
  <si>
    <t xml:space="preserve">расходы по обеспечению нормальных условий труда и техники безопасности </t>
  </si>
  <si>
    <t>услуги непроизводственного характера</t>
  </si>
  <si>
    <t>транспортные услуги</t>
  </si>
  <si>
    <t xml:space="preserve">работы и услуги производственного характера </t>
  </si>
  <si>
    <t>дополнительная
 расшифровка в соответствии с требованиями формы раскрытия информации о структур еи объемах затрат (приказ ФСТ России от 24.10.2014 № 1831-э)</t>
  </si>
  <si>
    <t>190</t>
  </si>
  <si>
    <t>Прочие расходы, в том числе:</t>
  </si>
  <si>
    <t>180</t>
  </si>
  <si>
    <t>Расходы на выплату процентов по кредитам, уменьшающие налогооблагаемую базу по налогу на прибыль</t>
  </si>
  <si>
    <t>170</t>
  </si>
  <si>
    <t>Налоги, уменьшающие налогооблагаемую базу по налогу на прибыль</t>
  </si>
  <si>
    <t>162</t>
  </si>
  <si>
    <t>Лизинговые платежи</t>
  </si>
  <si>
    <t>161</t>
  </si>
  <si>
    <t>Плата за аренду имущества</t>
  </si>
  <si>
    <t>160</t>
  </si>
  <si>
    <t>Аренда и лизинговые платежи (сумма строк 161, 162)</t>
  </si>
  <si>
    <t>150</t>
  </si>
  <si>
    <t>Амортизация основных средств</t>
  </si>
  <si>
    <t>140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</si>
  <si>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</si>
  <si>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чел.</t>
  </si>
  <si>
    <t>Основные производственные рабочие</t>
  </si>
  <si>
    <t>Специалисты и технические</t>
  </si>
  <si>
    <t>Управленческий персонал</t>
  </si>
  <si>
    <t>Справочно: среднесписочная численность промышленно-производственного персонала организации **</t>
  </si>
  <si>
    <t>Расходы на оплату труда</t>
  </si>
  <si>
    <t>124</t>
  </si>
  <si>
    <t>Расходы на ремонт основных средств, выполняемые подрядным способом</t>
  </si>
  <si>
    <t>123</t>
  </si>
  <si>
    <t>Оплата услуг по передаче электрической энергии, оказываемых другими сетевыми организациями</t>
  </si>
  <si>
    <t>122</t>
  </si>
  <si>
    <t>Оплата услуг ОАО "ФСК ЕЭС"</t>
  </si>
  <si>
    <t>121</t>
  </si>
  <si>
    <t>Расходы на страхование</t>
  </si>
  <si>
    <t>Расходы на оплату услуг сторонних организаций (сумма строк 121, 122, 123, 124)</t>
  </si>
  <si>
    <t>113</t>
  </si>
  <si>
    <t>Расходы на приобретение электрической энергии на хозяйственные нужды</t>
  </si>
  <si>
    <t>НН</t>
  </si>
  <si>
    <t>СН2</t>
  </si>
  <si>
    <t>СН1</t>
  </si>
  <si>
    <t>ВН</t>
  </si>
  <si>
    <t>112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</si>
  <si>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</si>
  <si>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111</t>
  </si>
  <si>
    <t>Расходы на приобретение сырья и материалов</t>
  </si>
  <si>
    <t>Материальные расходы (сумма строк 111, 112, 113)</t>
  </si>
  <si>
    <t>Расходы, учитываемые в целях налогообложения прибыли, всего, в том числе (сумма строк 110, 120, 130, 140, 150, 160, 170, 180, 190)</t>
  </si>
  <si>
    <t xml:space="preserve">Прочие виды деятельности
</t>
  </si>
  <si>
    <t>Передача
и технологичес-кое присоеди-нение</t>
  </si>
  <si>
    <t>Передача
по распределительным сетям</t>
  </si>
  <si>
    <t>Передача и технологическое присоединение</t>
  </si>
  <si>
    <t>Техноло-гическое присоединение</t>
  </si>
  <si>
    <t>За аналогичный период пре-дыдущего года, всего по предприятию</t>
  </si>
  <si>
    <t>Код показателя</t>
  </si>
  <si>
    <t>Годовая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</si>
  <si>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</si>
  <si>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</si>
  <si>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</si>
  <si>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прочие расходы (ОХР)</t>
  </si>
  <si>
    <t>Акционерное общество "МСК Энергосеть" (АО "МСК Энерго")</t>
  </si>
  <si>
    <t>Выручка (нетто) от продажи товаров,продукции, работ, услуг 
(за минусом НДС, акцизов, и аналогичных обязательных платежей)</t>
  </si>
  <si>
    <t>Доходы от участия в других организациях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</si>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</sst>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_ ;[Red]\-#,##0.00\ "/>
    <numFmt numFmtId="165" formatCode="#,##0_ ;[Red]\-#,##0\ "/>
    <numFmt numFmtId="166" formatCode="0.0%"/>
    <numFmt numFmtId="167" formatCode="dd/mm/yy;@"/>
    <numFmt numFmtId="168" formatCode="0_ ;[Red]\-0\ "/>
    <numFmt numFmtId="169" formatCode="#,##0.0_ ;[Red]\-#,##0.0\ 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Arial"/>
      <family val="2"/>
    </font>
    <font>
      <b/>
      <sz val="12"/>
      <name val="Arial"/>
      <family val="2"/>
    </font>
    <font>
      <b/>
      <sz val="8"/>
      <color rgb="FF0000FF"/>
      <name val="Arial"/>
      <family val="2"/>
      <charset val="204"/>
    </font>
    <font>
      <b/>
      <sz val="8"/>
      <color theme="1" tint="0.499984740745262"/>
      <name val="Arial"/>
      <family val="2"/>
      <charset val="204"/>
    </font>
    <font>
      <sz val="9"/>
      <name val="Arial"/>
      <family val="2"/>
    </font>
    <font>
      <b/>
      <sz val="10"/>
      <color rgb="FF0000FF"/>
      <name val="Arial"/>
      <family val="2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  <charset val="204"/>
    </font>
    <font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3"/>
      <name val="Arial"/>
      <family val="2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1"/>
      <color theme="0"/>
      <name val="Arial Cyr"/>
      <charset val="204"/>
    </font>
    <font>
      <b/>
      <sz val="11"/>
      <name val="Arial Cyr"/>
      <charset val="204"/>
    </font>
    <font>
      <i/>
      <sz val="11"/>
      <color theme="1" tint="0.49998474074526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17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thin">
        <color indexed="29"/>
      </left>
      <right/>
      <top style="medium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/>
      <diagonal/>
    </border>
    <border>
      <left style="medium">
        <color indexed="29"/>
      </left>
      <right/>
      <top style="medium">
        <color indexed="29"/>
      </top>
      <bottom/>
      <diagonal/>
    </border>
    <border>
      <left/>
      <right/>
      <top style="medium">
        <color indexed="29"/>
      </top>
      <bottom/>
      <diagonal/>
    </border>
    <border>
      <left/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/>
      <top/>
      <bottom/>
      <diagonal/>
    </border>
    <border>
      <left/>
      <right style="medium">
        <color indexed="29"/>
      </right>
      <top/>
      <bottom/>
      <diagonal/>
    </border>
    <border>
      <left/>
      <right/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medium">
        <color indexed="29"/>
      </bottom>
      <diagonal/>
    </border>
    <border>
      <left/>
      <right/>
      <top style="thin">
        <color indexed="29"/>
      </top>
      <bottom style="medium">
        <color indexed="29"/>
      </bottom>
      <diagonal/>
    </border>
    <border>
      <left/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/>
      <diagonal/>
    </border>
    <border>
      <left/>
      <right style="thin">
        <color indexed="29"/>
      </right>
      <top/>
      <bottom style="thin">
        <color indexed="29"/>
      </bottom>
      <diagonal/>
    </border>
    <border>
      <left style="medium">
        <color indexed="29"/>
      </left>
      <right style="medium">
        <color indexed="29"/>
      </right>
      <top style="thin">
        <color indexed="29"/>
      </top>
      <bottom/>
      <diagonal/>
    </border>
    <border>
      <left style="medium">
        <color indexed="29"/>
      </left>
      <right style="medium">
        <color indexed="29"/>
      </right>
      <top/>
      <bottom/>
      <diagonal/>
    </border>
    <border>
      <left style="medium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3" fillId="0" borderId="0"/>
  </cellStyleXfs>
  <cellXfs count="49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7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 wrapText="1"/>
    </xf>
    <xf numFmtId="164" fontId="12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/>
    <xf numFmtId="164" fontId="13" fillId="0" borderId="0" xfId="0" applyNumberFormat="1" applyFont="1" applyFill="1" applyAlignment="1"/>
    <xf numFmtId="164" fontId="15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164" fontId="12" fillId="0" borderId="1" xfId="0" applyNumberFormat="1" applyFont="1" applyFill="1" applyBorder="1" applyAlignment="1">
      <alignment horizontal="left" vertical="top" wrapText="1"/>
    </xf>
    <xf numFmtId="164" fontId="18" fillId="0" borderId="3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1" fillId="0" borderId="3" xfId="0" applyNumberFormat="1" applyFont="1" applyFill="1" applyBorder="1" applyAlignment="1">
      <alignment horizontal="right" vertical="top" wrapText="1"/>
    </xf>
    <xf numFmtId="164" fontId="11" fillId="2" borderId="3" xfId="0" applyNumberFormat="1" applyFont="1" applyFill="1" applyBorder="1" applyAlignment="1">
      <alignment horizontal="right" vertical="top" wrapText="1"/>
    </xf>
    <xf numFmtId="0" fontId="12" fillId="0" borderId="6" xfId="0" applyNumberFormat="1" applyFont="1" applyFill="1" applyBorder="1" applyAlignment="1">
      <alignment horizontal="left" vertical="top"/>
    </xf>
    <xf numFmtId="4" fontId="12" fillId="0" borderId="6" xfId="0" applyNumberFormat="1" applyFont="1" applyFill="1" applyBorder="1" applyAlignment="1">
      <alignment horizontal="right" vertical="top" wrapText="1"/>
    </xf>
    <xf numFmtId="4" fontId="19" fillId="0" borderId="6" xfId="0" applyNumberFormat="1" applyFont="1" applyFill="1" applyBorder="1" applyAlignment="1">
      <alignment horizontal="right" vertical="top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165" fontId="2" fillId="0" borderId="0" xfId="0" applyNumberFormat="1" applyFont="1"/>
    <xf numFmtId="0" fontId="1" fillId="0" borderId="0" xfId="0" applyFont="1" applyAlignment="1">
      <alignment wrapText="1"/>
    </xf>
    <xf numFmtId="166" fontId="2" fillId="0" borderId="0" xfId="0" applyNumberFormat="1" applyFont="1"/>
    <xf numFmtId="0" fontId="1" fillId="0" borderId="9" xfId="0" applyFont="1" applyBorder="1"/>
    <xf numFmtId="165" fontId="1" fillId="0" borderId="10" xfId="0" applyNumberFormat="1" applyFont="1" applyBorder="1"/>
    <xf numFmtId="0" fontId="20" fillId="0" borderId="9" xfId="0" applyFont="1" applyBorder="1" applyAlignment="1">
      <alignment horizontal="left" indent="3"/>
    </xf>
    <xf numFmtId="165" fontId="20" fillId="0" borderId="10" xfId="0" applyNumberFormat="1" applyFont="1" applyBorder="1"/>
    <xf numFmtId="0" fontId="20" fillId="0" borderId="11" xfId="0" applyFont="1" applyBorder="1" applyAlignment="1">
      <alignment horizontal="left" indent="3"/>
    </xf>
    <xf numFmtId="165" fontId="20" fillId="0" borderId="12" xfId="0" applyNumberFormat="1" applyFont="1" applyBorder="1"/>
    <xf numFmtId="165" fontId="1" fillId="0" borderId="15" xfId="0" applyNumberFormat="1" applyFont="1" applyBorder="1"/>
    <xf numFmtId="166" fontId="1" fillId="0" borderId="16" xfId="0" applyNumberFormat="1" applyFont="1" applyBorder="1"/>
    <xf numFmtId="165" fontId="2" fillId="0" borderId="15" xfId="0" applyNumberFormat="1" applyFont="1" applyBorder="1"/>
    <xf numFmtId="165" fontId="20" fillId="0" borderId="15" xfId="0" applyNumberFormat="1" applyFont="1" applyBorder="1"/>
    <xf numFmtId="166" fontId="20" fillId="0" borderId="16" xfId="0" applyNumberFormat="1" applyFont="1" applyBorder="1"/>
    <xf numFmtId="165" fontId="20" fillId="0" borderId="17" xfId="0" applyNumberFormat="1" applyFont="1" applyBorder="1"/>
    <xf numFmtId="166" fontId="20" fillId="0" borderId="18" xfId="0" applyNumberFormat="1" applyFont="1" applyBorder="1"/>
    <xf numFmtId="165" fontId="2" fillId="0" borderId="26" xfId="0" applyNumberFormat="1" applyFont="1" applyBorder="1" applyAlignment="1">
      <alignment horizontal="center" vertical="center" wrapText="1"/>
    </xf>
    <xf numFmtId="166" fontId="2" fillId="0" borderId="27" xfId="0" applyNumberFormat="1" applyFont="1" applyBorder="1" applyAlignment="1">
      <alignment vertical="center" wrapText="1"/>
    </xf>
    <xf numFmtId="0" fontId="1" fillId="0" borderId="19" xfId="0" applyFont="1" applyBorder="1"/>
    <xf numFmtId="165" fontId="1" fillId="0" borderId="20" xfId="0" applyNumberFormat="1" applyFont="1" applyBorder="1"/>
    <xf numFmtId="166" fontId="1" fillId="0" borderId="21" xfId="0" applyNumberFormat="1" applyFont="1" applyBorder="1"/>
    <xf numFmtId="165" fontId="1" fillId="0" borderId="22" xfId="0" applyNumberFormat="1" applyFont="1" applyBorder="1"/>
    <xf numFmtId="0" fontId="3" fillId="3" borderId="29" xfId="0" applyNumberFormat="1" applyFont="1" applyFill="1" applyBorder="1" applyAlignment="1">
      <alignment horizontal="left" wrapText="1"/>
    </xf>
    <xf numFmtId="165" fontId="2" fillId="3" borderId="30" xfId="0" applyNumberFormat="1" applyFont="1" applyFill="1" applyBorder="1" applyAlignment="1">
      <alignment horizontal="center" vertical="center" wrapText="1"/>
    </xf>
    <xf numFmtId="166" fontId="2" fillId="3" borderId="31" xfId="0" applyNumberFormat="1" applyFont="1" applyFill="1" applyBorder="1" applyAlignment="1">
      <alignment vertical="center" wrapText="1"/>
    </xf>
    <xf numFmtId="165" fontId="2" fillId="3" borderId="32" xfId="0" applyNumberFormat="1" applyFont="1" applyFill="1" applyBorder="1" applyAlignment="1">
      <alignment horizontal="center" vertical="center" wrapText="1"/>
    </xf>
    <xf numFmtId="0" fontId="22" fillId="0" borderId="29" xfId="0" applyFont="1" applyBorder="1"/>
    <xf numFmtId="165" fontId="22" fillId="0" borderId="30" xfId="0" applyNumberFormat="1" applyFont="1" applyBorder="1"/>
    <xf numFmtId="166" fontId="22" fillId="0" borderId="31" xfId="0" applyNumberFormat="1" applyFont="1" applyBorder="1"/>
    <xf numFmtId="165" fontId="22" fillId="0" borderId="32" xfId="0" applyNumberFormat="1" applyFont="1" applyBorder="1"/>
    <xf numFmtId="0" fontId="22" fillId="0" borderId="0" xfId="0" applyFont="1"/>
    <xf numFmtId="0" fontId="20" fillId="0" borderId="33" xfId="0" applyFont="1" applyBorder="1" applyAlignment="1">
      <alignment horizontal="left" indent="3"/>
    </xf>
    <xf numFmtId="165" fontId="20" fillId="0" borderId="34" xfId="0" applyNumberFormat="1" applyFont="1" applyBorder="1"/>
    <xf numFmtId="166" fontId="20" fillId="0" borderId="35" xfId="0" applyNumberFormat="1" applyFont="1" applyBorder="1"/>
    <xf numFmtId="165" fontId="20" fillId="0" borderId="36" xfId="0" applyNumberFormat="1" applyFont="1" applyBorder="1"/>
    <xf numFmtId="165" fontId="2" fillId="3" borderId="30" xfId="0" applyNumberFormat="1" applyFont="1" applyFill="1" applyBorder="1"/>
    <xf numFmtId="166" fontId="2" fillId="3" borderId="31" xfId="0" applyNumberFormat="1" applyFont="1" applyFill="1" applyBorder="1"/>
    <xf numFmtId="165" fontId="2" fillId="3" borderId="32" xfId="0" applyNumberFormat="1" applyFont="1" applyFill="1" applyBorder="1"/>
    <xf numFmtId="0" fontId="22" fillId="0" borderId="9" xfId="0" applyFont="1" applyBorder="1"/>
    <xf numFmtId="165" fontId="22" fillId="0" borderId="15" xfId="0" applyNumberFormat="1" applyFont="1" applyBorder="1"/>
    <xf numFmtId="166" fontId="22" fillId="0" borderId="16" xfId="0" applyNumberFormat="1" applyFont="1" applyBorder="1"/>
    <xf numFmtId="165" fontId="22" fillId="0" borderId="10" xfId="0" applyNumberFormat="1" applyFont="1" applyBorder="1"/>
    <xf numFmtId="166" fontId="23" fillId="0" borderId="16" xfId="0" applyNumberFormat="1" applyFont="1" applyBorder="1"/>
    <xf numFmtId="0" fontId="3" fillId="0" borderId="51" xfId="0" applyNumberFormat="1" applyFont="1" applyFill="1" applyBorder="1" applyAlignment="1">
      <alignment horizontal="center" vertical="center" wrapText="1"/>
    </xf>
    <xf numFmtId="1" fontId="12" fillId="0" borderId="51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9" fillId="0" borderId="46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>
      <alignment horizontal="right" vertical="center" wrapText="1"/>
    </xf>
    <xf numFmtId="4" fontId="18" fillId="0" borderId="48" xfId="0" applyNumberFormat="1" applyFont="1" applyFill="1" applyBorder="1" applyAlignment="1">
      <alignment horizontal="right" vertical="center" wrapText="1"/>
    </xf>
    <xf numFmtId="1" fontId="12" fillId="0" borderId="45" xfId="0" applyNumberFormat="1" applyFont="1" applyFill="1" applyBorder="1" applyAlignment="1">
      <alignment horizontal="left" vertical="center" wrapText="1"/>
    </xf>
    <xf numFmtId="0" fontId="18" fillId="0" borderId="45" xfId="0" applyNumberFormat="1" applyFont="1" applyFill="1" applyBorder="1" applyAlignment="1">
      <alignment horizontal="left" vertical="center" wrapText="1"/>
    </xf>
    <xf numFmtId="0" fontId="18" fillId="0" borderId="4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left" vertical="center" wrapText="1"/>
    </xf>
    <xf numFmtId="0" fontId="3" fillId="0" borderId="45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10" fillId="0" borderId="47" xfId="0" applyNumberFormat="1" applyFont="1" applyFill="1" applyBorder="1" applyAlignment="1">
      <alignment horizontal="left" vertical="center" wrapText="1"/>
    </xf>
    <xf numFmtId="4" fontId="10" fillId="0" borderId="48" xfId="0" applyNumberFormat="1" applyFont="1" applyFill="1" applyBorder="1" applyAlignment="1">
      <alignment horizontal="right" vertical="center" wrapText="1"/>
    </xf>
    <xf numFmtId="0" fontId="18" fillId="0" borderId="48" xfId="0" applyNumberFormat="1" applyFont="1" applyFill="1" applyBorder="1" applyAlignment="1">
      <alignment horizontal="left" vertical="center" wrapText="1"/>
    </xf>
    <xf numFmtId="4" fontId="9" fillId="0" borderId="49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25" fillId="0" borderId="45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0" fontId="28" fillId="0" borderId="0" xfId="0" applyFont="1"/>
    <xf numFmtId="4" fontId="27" fillId="0" borderId="46" xfId="0" applyNumberFormat="1" applyFont="1" applyFill="1" applyBorder="1" applyAlignment="1">
      <alignment horizontal="right" vertical="center" wrapText="1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21" fillId="0" borderId="56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6" fillId="0" borderId="57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58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0" fillId="0" borderId="72" xfId="0" applyBorder="1"/>
    <xf numFmtId="0" fontId="0" fillId="0" borderId="73" xfId="0" applyBorder="1"/>
    <xf numFmtId="165" fontId="1" fillId="0" borderId="76" xfId="0" applyNumberFormat="1" applyFont="1" applyBorder="1"/>
    <xf numFmtId="165" fontId="20" fillId="0" borderId="76" xfId="0" applyNumberFormat="1" applyFont="1" applyBorder="1"/>
    <xf numFmtId="165" fontId="1" fillId="0" borderId="72" xfId="0" applyNumberFormat="1" applyFont="1" applyBorder="1"/>
    <xf numFmtId="165" fontId="20" fillId="0" borderId="72" xfId="0" applyNumberFormat="1" applyFont="1" applyBorder="1"/>
    <xf numFmtId="165" fontId="20" fillId="0" borderId="73" xfId="0" applyNumberFormat="1" applyFont="1" applyBorder="1"/>
    <xf numFmtId="165" fontId="20" fillId="0" borderId="74" xfId="0" applyNumberFormat="1" applyFont="1" applyBorder="1"/>
    <xf numFmtId="165" fontId="20" fillId="0" borderId="75" xfId="0" applyNumberFormat="1" applyFont="1" applyBorder="1"/>
    <xf numFmtId="165" fontId="1" fillId="0" borderId="73" xfId="0" applyNumberFormat="1" applyFont="1" applyBorder="1"/>
    <xf numFmtId="164" fontId="20" fillId="0" borderId="73" xfId="0" applyNumberFormat="1" applyFont="1" applyBorder="1"/>
    <xf numFmtId="164" fontId="20" fillId="0" borderId="72" xfId="0" applyNumberFormat="1" applyFont="1" applyBorder="1"/>
    <xf numFmtId="1" fontId="12" fillId="0" borderId="2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left" vertical="top" wrapText="1"/>
    </xf>
    <xf numFmtId="164" fontId="12" fillId="4" borderId="3" xfId="0" applyNumberFormat="1" applyFont="1" applyFill="1" applyBorder="1" applyAlignment="1">
      <alignment horizontal="left" vertical="top" wrapText="1"/>
    </xf>
    <xf numFmtId="164" fontId="14" fillId="4" borderId="3" xfId="0" applyNumberFormat="1" applyFont="1" applyFill="1" applyBorder="1" applyAlignment="1">
      <alignment horizontal="left" vertical="top" wrapText="1"/>
    </xf>
    <xf numFmtId="1" fontId="12" fillId="0" borderId="2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164" fontId="12" fillId="4" borderId="77" xfId="0" applyNumberFormat="1" applyFont="1" applyFill="1" applyBorder="1" applyAlignment="1">
      <alignment horizontal="left" vertical="top" wrapText="1"/>
    </xf>
    <xf numFmtId="4" fontId="10" fillId="0" borderId="77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2" fillId="4" borderId="84" xfId="0" applyFont="1" applyFill="1" applyBorder="1" applyAlignment="1">
      <alignment horizontal="left" vertical="center" wrapText="1"/>
    </xf>
    <xf numFmtId="0" fontId="22" fillId="4" borderId="72" xfId="0" applyFont="1" applyFill="1" applyBorder="1" applyAlignment="1">
      <alignment horizontal="left" vertical="center" wrapText="1"/>
    </xf>
    <xf numFmtId="4" fontId="22" fillId="4" borderId="72" xfId="0" applyNumberFormat="1" applyFont="1" applyFill="1" applyBorder="1" applyAlignment="1">
      <alignment horizontal="left" vertical="center" wrapText="1"/>
    </xf>
    <xf numFmtId="0" fontId="2" fillId="0" borderId="84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4" fontId="2" fillId="0" borderId="72" xfId="0" applyNumberFormat="1" applyFont="1" applyBorder="1" applyAlignment="1">
      <alignment vertical="center"/>
    </xf>
    <xf numFmtId="0" fontId="32" fillId="0" borderId="84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vertical="center"/>
    </xf>
    <xf numFmtId="4" fontId="2" fillId="0" borderId="72" xfId="0" applyNumberFormat="1" applyFont="1" applyFill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4" fontId="2" fillId="0" borderId="86" xfId="0" applyNumberFormat="1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22" fillId="4" borderId="89" xfId="0" applyFont="1" applyFill="1" applyBorder="1" applyAlignment="1">
      <alignment horizontal="left" vertical="center" wrapText="1"/>
    </xf>
    <xf numFmtId="0" fontId="22" fillId="4" borderId="90" xfId="0" applyFont="1" applyFill="1" applyBorder="1" applyAlignment="1">
      <alignment horizontal="left" vertical="center" wrapText="1"/>
    </xf>
    <xf numFmtId="4" fontId="22" fillId="4" borderId="90" xfId="0" applyNumberFormat="1" applyFont="1" applyFill="1" applyBorder="1" applyAlignment="1">
      <alignment horizontal="left" vertical="center" wrapText="1"/>
    </xf>
    <xf numFmtId="4" fontId="1" fillId="0" borderId="92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" fontId="1" fillId="0" borderId="88" xfId="0" applyNumberFormat="1" applyFont="1" applyBorder="1" applyAlignment="1">
      <alignment vertical="center"/>
    </xf>
    <xf numFmtId="4" fontId="31" fillId="4" borderId="96" xfId="0" applyNumberFormat="1" applyFont="1" applyFill="1" applyBorder="1" applyAlignment="1">
      <alignment horizontal="left" vertical="center" wrapText="1"/>
    </xf>
    <xf numFmtId="0" fontId="32" fillId="0" borderId="97" xfId="0" applyFont="1" applyBorder="1" applyAlignment="1">
      <alignment vertical="center"/>
    </xf>
    <xf numFmtId="4" fontId="31" fillId="4" borderId="97" xfId="0" applyNumberFormat="1" applyFont="1" applyFill="1" applyBorder="1" applyAlignment="1">
      <alignment horizontal="left" vertical="center" wrapText="1"/>
    </xf>
    <xf numFmtId="0" fontId="32" fillId="0" borderId="97" xfId="0" applyFont="1" applyFill="1" applyBorder="1" applyAlignment="1">
      <alignment vertical="center"/>
    </xf>
    <xf numFmtId="0" fontId="32" fillId="0" borderId="98" xfId="0" applyFont="1" applyBorder="1" applyAlignment="1">
      <alignment vertical="center"/>
    </xf>
    <xf numFmtId="4" fontId="31" fillId="0" borderId="99" xfId="0" applyNumberFormat="1" applyFont="1" applyBorder="1" applyAlignment="1">
      <alignment vertical="center"/>
    </xf>
    <xf numFmtId="4" fontId="22" fillId="4" borderId="22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" fontId="22" fillId="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4" fontId="1" fillId="0" borderId="93" xfId="0" applyNumberFormat="1" applyFont="1" applyBorder="1" applyAlignment="1">
      <alignment vertical="center"/>
    </xf>
    <xf numFmtId="0" fontId="22" fillId="4" borderId="96" xfId="0" applyFont="1" applyFill="1" applyBorder="1" applyAlignment="1">
      <alignment horizontal="left" vertical="center" wrapText="1"/>
    </xf>
    <xf numFmtId="167" fontId="2" fillId="0" borderId="97" xfId="0" applyNumberFormat="1" applyFont="1" applyBorder="1" applyAlignment="1">
      <alignment horizontal="right" vertical="center"/>
    </xf>
    <xf numFmtId="167" fontId="2" fillId="0" borderId="97" xfId="0" applyNumberFormat="1" applyFont="1" applyBorder="1" applyAlignment="1">
      <alignment horizontal="right" vertical="center" wrapText="1"/>
    </xf>
    <xf numFmtId="0" fontId="22" fillId="4" borderId="97" xfId="0" applyFont="1" applyFill="1" applyBorder="1" applyAlignment="1">
      <alignment horizontal="left" vertical="center" wrapText="1"/>
    </xf>
    <xf numFmtId="167" fontId="2" fillId="0" borderId="97" xfId="0" applyNumberFormat="1" applyFont="1" applyFill="1" applyBorder="1" applyAlignment="1">
      <alignment horizontal="right" vertical="center"/>
    </xf>
    <xf numFmtId="167" fontId="2" fillId="0" borderId="98" xfId="0" applyNumberFormat="1" applyFont="1" applyBorder="1" applyAlignment="1">
      <alignment horizontal="right" vertical="center"/>
    </xf>
    <xf numFmtId="4" fontId="1" fillId="0" borderId="99" xfId="0" applyNumberFormat="1" applyFont="1" applyBorder="1" applyAlignment="1">
      <alignment vertical="center"/>
    </xf>
    <xf numFmtId="4" fontId="31" fillId="4" borderId="89" xfId="0" applyNumberFormat="1" applyFont="1" applyFill="1" applyBorder="1" applyAlignment="1">
      <alignment horizontal="left" vertical="center" wrapText="1"/>
    </xf>
    <xf numFmtId="0" fontId="32" fillId="0" borderId="84" xfId="0" applyFont="1" applyBorder="1" applyAlignment="1">
      <alignment vertical="center"/>
    </xf>
    <xf numFmtId="4" fontId="32" fillId="0" borderId="84" xfId="0" applyNumberFormat="1" applyFont="1" applyBorder="1" applyAlignment="1">
      <alignment vertical="center"/>
    </xf>
    <xf numFmtId="4" fontId="31" fillId="4" borderId="84" xfId="0" applyNumberFormat="1" applyFont="1" applyFill="1" applyBorder="1" applyAlignment="1">
      <alignment horizontal="left" vertical="center" wrapText="1"/>
    </xf>
    <xf numFmtId="0" fontId="32" fillId="0" borderId="84" xfId="0" applyFont="1" applyFill="1" applyBorder="1" applyAlignment="1">
      <alignment vertical="center"/>
    </xf>
    <xf numFmtId="0" fontId="32" fillId="0" borderId="85" xfId="0" applyFont="1" applyBorder="1" applyAlignment="1">
      <alignment vertical="center"/>
    </xf>
    <xf numFmtId="4" fontId="31" fillId="0" borderId="87" xfId="0" applyNumberFormat="1" applyFont="1" applyBorder="1" applyAlignment="1">
      <alignment vertical="center"/>
    </xf>
    <xf numFmtId="4" fontId="1" fillId="0" borderId="92" xfId="0" applyNumberFormat="1" applyFont="1" applyBorder="1" applyAlignment="1">
      <alignment vertical="center" wrapText="1"/>
    </xf>
    <xf numFmtId="10" fontId="4" fillId="0" borderId="0" xfId="0" applyNumberFormat="1" applyFont="1" applyFill="1" applyAlignment="1">
      <alignment horizontal="left"/>
    </xf>
    <xf numFmtId="10" fontId="13" fillId="0" borderId="0" xfId="0" applyNumberFormat="1" applyFont="1" applyFill="1" applyAlignment="1">
      <alignment horizontal="left"/>
    </xf>
    <xf numFmtId="0" fontId="10" fillId="5" borderId="2" xfId="0" applyNumberFormat="1" applyFont="1" applyFill="1" applyBorder="1" applyAlignment="1">
      <alignment horizontal="left" vertical="top" wrapText="1"/>
    </xf>
    <xf numFmtId="4" fontId="10" fillId="5" borderId="77" xfId="0" applyNumberFormat="1" applyFont="1" applyFill="1" applyBorder="1" applyAlignment="1">
      <alignment horizontal="right" vertical="top" wrapText="1"/>
    </xf>
    <xf numFmtId="164" fontId="11" fillId="5" borderId="3" xfId="0" applyNumberFormat="1" applyFont="1" applyFill="1" applyBorder="1" applyAlignment="1">
      <alignment horizontal="right" vertical="top" wrapText="1"/>
    </xf>
    <xf numFmtId="164" fontId="11" fillId="5" borderId="1" xfId="0" applyNumberFormat="1" applyFont="1" applyFill="1" applyBorder="1" applyAlignment="1">
      <alignment horizontal="left" vertical="top" wrapText="1"/>
    </xf>
    <xf numFmtId="164" fontId="18" fillId="5" borderId="3" xfId="0" applyNumberFormat="1" applyFont="1" applyFill="1" applyBorder="1" applyAlignment="1">
      <alignment horizontal="right" vertical="top" wrapText="1"/>
    </xf>
    <xf numFmtId="0" fontId="4" fillId="5" borderId="0" xfId="0" applyFont="1" applyFill="1" applyAlignment="1"/>
    <xf numFmtId="164" fontId="3" fillId="0" borderId="4" xfId="0" applyNumberFormat="1" applyFont="1" applyFill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top" wrapText="1"/>
    </xf>
    <xf numFmtId="0" fontId="35" fillId="0" borderId="2" xfId="0" applyNumberFormat="1" applyFont="1" applyFill="1" applyBorder="1" applyAlignment="1">
      <alignment horizontal="left" vertical="top" wrapText="1"/>
    </xf>
    <xf numFmtId="164" fontId="35" fillId="0" borderId="3" xfId="0" applyNumberFormat="1" applyFont="1" applyFill="1" applyBorder="1" applyAlignment="1">
      <alignment horizontal="left" vertical="top" wrapText="1"/>
    </xf>
    <xf numFmtId="164" fontId="35" fillId="0" borderId="77" xfId="0" applyNumberFormat="1" applyFont="1" applyFill="1" applyBorder="1" applyAlignment="1">
      <alignment horizontal="left" vertical="top" wrapText="1"/>
    </xf>
    <xf numFmtId="164" fontId="35" fillId="0" borderId="1" xfId="0" applyNumberFormat="1" applyFont="1" applyFill="1" applyBorder="1" applyAlignment="1">
      <alignment horizontal="left" vertical="top" wrapText="1"/>
    </xf>
    <xf numFmtId="164" fontId="36" fillId="0" borderId="3" xfId="0" applyNumberFormat="1" applyFont="1" applyFill="1" applyBorder="1" applyAlignment="1">
      <alignment horizontal="left" vertical="top" wrapText="1"/>
    </xf>
    <xf numFmtId="0" fontId="37" fillId="0" borderId="0" xfId="0" applyFont="1" applyFill="1" applyAlignment="1"/>
    <xf numFmtId="0" fontId="33" fillId="0" borderId="0" xfId="0" applyFont="1"/>
    <xf numFmtId="0" fontId="4" fillId="0" borderId="0" xfId="0" applyFont="1"/>
    <xf numFmtId="0" fontId="34" fillId="0" borderId="0" xfId="0" applyFont="1"/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65" fontId="39" fillId="0" borderId="104" xfId="0" applyNumberFormat="1" applyFont="1" applyBorder="1" applyAlignment="1">
      <alignment vertical="center"/>
    </xf>
    <xf numFmtId="165" fontId="39" fillId="6" borderId="104" xfId="0" applyNumberFormat="1" applyFont="1" applyFill="1" applyBorder="1" applyAlignment="1">
      <alignment vertical="center"/>
    </xf>
    <xf numFmtId="165" fontId="39" fillId="0" borderId="105" xfId="0" applyNumberFormat="1" applyFont="1" applyBorder="1" applyAlignment="1">
      <alignment vertical="center"/>
    </xf>
    <xf numFmtId="165" fontId="40" fillId="0" borderId="104" xfId="0" applyNumberFormat="1" applyFont="1" applyBorder="1" applyAlignment="1">
      <alignment vertical="center"/>
    </xf>
    <xf numFmtId="49" fontId="39" fillId="0" borderId="104" xfId="0" applyNumberFormat="1" applyFont="1" applyBorder="1" applyAlignment="1">
      <alignment vertical="center"/>
    </xf>
    <xf numFmtId="0" fontId="39" fillId="0" borderId="104" xfId="0" applyFont="1" applyBorder="1" applyAlignment="1">
      <alignment vertical="center"/>
    </xf>
    <xf numFmtId="3" fontId="39" fillId="0" borderId="106" xfId="0" applyNumberFormat="1" applyFont="1" applyBorder="1" applyAlignment="1">
      <alignment vertical="center"/>
    </xf>
    <xf numFmtId="165" fontId="39" fillId="0" borderId="107" xfId="0" applyNumberFormat="1" applyFont="1" applyBorder="1" applyAlignment="1">
      <alignment vertical="center"/>
    </xf>
    <xf numFmtId="165" fontId="38" fillId="0" borderId="107" xfId="0" applyNumberFormat="1" applyFont="1" applyBorder="1" applyAlignment="1">
      <alignment vertical="center"/>
    </xf>
    <xf numFmtId="165" fontId="39" fillId="6" borderId="107" xfId="0" applyNumberFormat="1" applyFont="1" applyFill="1" applyBorder="1" applyAlignment="1">
      <alignment vertical="center"/>
    </xf>
    <xf numFmtId="165" fontId="38" fillId="0" borderId="108" xfId="0" applyNumberFormat="1" applyFont="1" applyBorder="1" applyAlignment="1">
      <alignment vertical="center"/>
    </xf>
    <xf numFmtId="165" fontId="39" fillId="0" borderId="109" xfId="0" applyNumberFormat="1" applyFont="1" applyBorder="1" applyAlignment="1">
      <alignment vertical="center"/>
    </xf>
    <xf numFmtId="165" fontId="40" fillId="0" borderId="107" xfId="0" applyNumberFormat="1" applyFont="1" applyBorder="1" applyAlignment="1">
      <alignment vertical="center"/>
    </xf>
    <xf numFmtId="49" fontId="39" fillId="0" borderId="107" xfId="0" applyNumberFormat="1" applyFont="1" applyBorder="1" applyAlignment="1">
      <alignment vertical="center"/>
    </xf>
    <xf numFmtId="0" fontId="39" fillId="0" borderId="107" xfId="0" applyFont="1" applyBorder="1" applyAlignment="1">
      <alignment vertical="center"/>
    </xf>
    <xf numFmtId="3" fontId="39" fillId="0" borderId="106" xfId="0" applyNumberFormat="1" applyFont="1" applyBorder="1" applyAlignment="1">
      <alignment horizontal="center" vertical="center"/>
    </xf>
    <xf numFmtId="165" fontId="39" fillId="0" borderId="110" xfId="0" applyNumberFormat="1" applyFont="1" applyBorder="1" applyAlignment="1">
      <alignment horizontal="center" vertical="center"/>
    </xf>
    <xf numFmtId="165" fontId="39" fillId="0" borderId="110" xfId="0" applyNumberFormat="1" applyFont="1" applyBorder="1" applyAlignment="1">
      <alignment vertical="center"/>
    </xf>
    <xf numFmtId="165" fontId="39" fillId="6" borderId="110" xfId="0" applyNumberFormat="1" applyFont="1" applyFill="1" applyBorder="1" applyAlignment="1">
      <alignment vertical="center"/>
    </xf>
    <xf numFmtId="165" fontId="39" fillId="0" borderId="111" xfId="0" applyNumberFormat="1" applyFont="1" applyBorder="1" applyAlignment="1">
      <alignment vertical="center"/>
    </xf>
    <xf numFmtId="165" fontId="40" fillId="0" borderId="110" xfId="0" applyNumberFormat="1" applyFont="1" applyBorder="1" applyAlignment="1">
      <alignment vertical="center"/>
    </xf>
    <xf numFmtId="49" fontId="39" fillId="0" borderId="110" xfId="0" applyNumberFormat="1" applyFont="1" applyBorder="1" applyAlignment="1">
      <alignment horizontal="center" vertical="center"/>
    </xf>
    <xf numFmtId="0" fontId="39" fillId="0" borderId="110" xfId="0" applyFont="1" applyBorder="1" applyAlignment="1">
      <alignment vertical="center"/>
    </xf>
    <xf numFmtId="3" fontId="40" fillId="0" borderId="106" xfId="0" applyNumberFormat="1" applyFont="1" applyBorder="1" applyAlignment="1">
      <alignment vertical="center"/>
    </xf>
    <xf numFmtId="165" fontId="40" fillId="0" borderId="112" xfId="0" applyNumberFormat="1" applyFont="1" applyBorder="1" applyAlignment="1">
      <alignment vertical="center"/>
    </xf>
    <xf numFmtId="165" fontId="40" fillId="0" borderId="106" xfId="0" applyNumberFormat="1" applyFont="1" applyBorder="1" applyAlignment="1">
      <alignment horizontal="center" vertical="center"/>
    </xf>
    <xf numFmtId="165" fontId="40" fillId="0" borderId="106" xfId="0" applyNumberFormat="1" applyFont="1" applyBorder="1" applyAlignment="1">
      <alignment vertical="center"/>
    </xf>
    <xf numFmtId="165" fontId="40" fillId="6" borderId="106" xfId="0" applyNumberFormat="1" applyFont="1" applyFill="1" applyBorder="1" applyAlignment="1">
      <alignment vertical="center"/>
    </xf>
    <xf numFmtId="165" fontId="40" fillId="0" borderId="30" xfId="0" applyNumberFormat="1" applyFont="1" applyBorder="1" applyAlignment="1">
      <alignment vertical="center"/>
    </xf>
    <xf numFmtId="49" fontId="40" fillId="0" borderId="106" xfId="0" applyNumberFormat="1" applyFont="1" applyBorder="1" applyAlignment="1">
      <alignment vertical="center"/>
    </xf>
    <xf numFmtId="0" fontId="40" fillId="0" borderId="106" xfId="0" applyFont="1" applyBorder="1" applyAlignment="1">
      <alignment vertical="center"/>
    </xf>
    <xf numFmtId="165" fontId="39" fillId="0" borderId="112" xfId="0" applyNumberFormat="1" applyFont="1" applyBorder="1" applyAlignment="1">
      <alignment vertical="center"/>
    </xf>
    <xf numFmtId="165" fontId="39" fillId="0" borderId="106" xfId="0" applyNumberFormat="1" applyFont="1" applyBorder="1" applyAlignment="1">
      <alignment vertical="center"/>
    </xf>
    <xf numFmtId="49" fontId="39" fillId="0" borderId="106" xfId="0" applyNumberFormat="1" applyFont="1" applyBorder="1" applyAlignment="1">
      <alignment vertical="center"/>
    </xf>
    <xf numFmtId="0" fontId="39" fillId="0" borderId="106" xfId="0" applyFont="1" applyBorder="1" applyAlignment="1">
      <alignment vertical="center"/>
    </xf>
    <xf numFmtId="0" fontId="42" fillId="0" borderId="0" xfId="0" applyFont="1"/>
    <xf numFmtId="0" fontId="40" fillId="0" borderId="106" xfId="0" applyFont="1" applyBorder="1" applyAlignment="1">
      <alignment horizontal="center" vertical="top"/>
    </xf>
    <xf numFmtId="0" fontId="40" fillId="0" borderId="112" xfId="0" applyFont="1" applyBorder="1" applyAlignment="1">
      <alignment horizontal="center" vertical="top"/>
    </xf>
    <xf numFmtId="0" fontId="40" fillId="6" borderId="106" xfId="0" applyFont="1" applyFill="1" applyBorder="1" applyAlignment="1">
      <alignment horizontal="center" vertical="top"/>
    </xf>
    <xf numFmtId="0" fontId="40" fillId="0" borderId="30" xfId="0" applyFont="1" applyBorder="1" applyAlignment="1">
      <alignment horizontal="center" vertical="top"/>
    </xf>
    <xf numFmtId="0" fontId="40" fillId="0" borderId="104" xfId="0" applyFont="1" applyBorder="1" applyAlignment="1">
      <alignment horizontal="center" vertical="center" wrapText="1"/>
    </xf>
    <xf numFmtId="0" fontId="40" fillId="0" borderId="114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4" fillId="0" borderId="0" xfId="1" applyFont="1"/>
    <xf numFmtId="0" fontId="45" fillId="0" borderId="0" xfId="1" applyFont="1"/>
    <xf numFmtId="0" fontId="39" fillId="0" borderId="0" xfId="1" applyFont="1" applyAlignment="1">
      <alignment horizontal="left"/>
    </xf>
    <xf numFmtId="0" fontId="33" fillId="0" borderId="0" xfId="0" applyFont="1" applyAlignment="1">
      <alignment vertical="center"/>
    </xf>
    <xf numFmtId="0" fontId="44" fillId="0" borderId="0" xfId="1" applyFont="1" applyAlignment="1">
      <alignment vertical="center"/>
    </xf>
    <xf numFmtId="0" fontId="45" fillId="0" borderId="0" xfId="1" applyFont="1" applyAlignment="1">
      <alignment vertical="center"/>
    </xf>
    <xf numFmtId="0" fontId="39" fillId="0" borderId="0" xfId="1" applyFont="1" applyAlignment="1">
      <alignment horizontal="left" vertical="center"/>
    </xf>
    <xf numFmtId="49" fontId="39" fillId="0" borderId="0" xfId="1" applyNumberFormat="1" applyFont="1" applyAlignment="1">
      <alignment horizontal="left" wrapText="1"/>
    </xf>
    <xf numFmtId="0" fontId="46" fillId="0" borderId="0" xfId="1" applyFont="1"/>
    <xf numFmtId="0" fontId="40" fillId="0" borderId="0" xfId="1" applyFont="1"/>
    <xf numFmtId="165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center" vertical="top"/>
    </xf>
    <xf numFmtId="165" fontId="39" fillId="0" borderId="103" xfId="0" applyNumberFormat="1" applyFont="1" applyBorder="1" applyAlignment="1">
      <alignment horizontal="center"/>
    </xf>
    <xf numFmtId="165" fontId="40" fillId="0" borderId="0" xfId="0" applyNumberFormat="1" applyFont="1" applyAlignment="1">
      <alignment horizontal="left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65" fontId="39" fillId="0" borderId="106" xfId="0" applyNumberFormat="1" applyFont="1" applyBorder="1" applyAlignment="1">
      <alignment horizontal="center" vertical="center"/>
    </xf>
    <xf numFmtId="165" fontId="39" fillId="6" borderId="106" xfId="0" applyNumberFormat="1" applyFont="1" applyFill="1" applyBorder="1" applyAlignment="1">
      <alignment horizontal="center" vertical="center"/>
    </xf>
    <xf numFmtId="0" fontId="38" fillId="0" borderId="113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4" fontId="39" fillId="0" borderId="112" xfId="0" applyNumberFormat="1" applyFont="1" applyBorder="1" applyAlignment="1">
      <alignment horizontal="center" vertical="center"/>
    </xf>
    <xf numFmtId="4" fontId="39" fillId="0" borderId="106" xfId="0" applyNumberFormat="1" applyFont="1" applyBorder="1" applyAlignment="1">
      <alignment horizontal="center" vertical="center"/>
    </xf>
    <xf numFmtId="49" fontId="39" fillId="0" borderId="106" xfId="0" applyNumberFormat="1" applyFont="1" applyBorder="1" applyAlignment="1">
      <alignment horizontal="center" vertical="center"/>
    </xf>
    <xf numFmtId="0" fontId="39" fillId="0" borderId="106" xfId="0" applyFont="1" applyBorder="1" applyAlignment="1">
      <alignment horizontal="left" wrapText="1"/>
    </xf>
    <xf numFmtId="4" fontId="38" fillId="0" borderId="106" xfId="0" applyNumberFormat="1" applyFont="1" applyBorder="1" applyAlignment="1">
      <alignment horizontal="center" vertical="center"/>
    </xf>
    <xf numFmtId="0" fontId="39" fillId="0" borderId="106" xfId="0" applyFont="1" applyBorder="1" applyAlignment="1">
      <alignment horizontal="left" wrapText="1" indent="1"/>
    </xf>
    <xf numFmtId="0" fontId="40" fillId="0" borderId="0" xfId="0" applyFont="1" applyAlignment="1">
      <alignment horizontal="center" vertical="top"/>
    </xf>
    <xf numFmtId="165" fontId="40" fillId="0" borderId="106" xfId="0" applyNumberFormat="1" applyFont="1" applyBorder="1" applyAlignment="1">
      <alignment horizontal="center" vertical="top"/>
    </xf>
    <xf numFmtId="165" fontId="40" fillId="0" borderId="112" xfId="0" applyNumberFormat="1" applyFont="1" applyBorder="1" applyAlignment="1">
      <alignment horizontal="center" vertical="top"/>
    </xf>
    <xf numFmtId="165" fontId="40" fillId="0" borderId="112" xfId="0" applyNumberFormat="1" applyFont="1" applyBorder="1" applyAlignment="1">
      <alignment horizontal="center" vertical="top" wrapText="1"/>
    </xf>
    <xf numFmtId="165" fontId="40" fillId="6" borderId="106" xfId="0" applyNumberFormat="1" applyFont="1" applyFill="1" applyBorder="1" applyAlignment="1">
      <alignment horizontal="center" vertical="top"/>
    </xf>
    <xf numFmtId="0" fontId="40" fillId="0" borderId="112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165" fontId="40" fillId="0" borderId="106" xfId="0" applyNumberFormat="1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 wrapText="1"/>
    </xf>
    <xf numFmtId="165" fontId="38" fillId="0" borderId="113" xfId="0" applyNumberFormat="1" applyFont="1" applyBorder="1" applyAlignment="1">
      <alignment horizontal="center" vertical="center"/>
    </xf>
    <xf numFmtId="165" fontId="39" fillId="0" borderId="112" xfId="0" applyNumberFormat="1" applyFont="1" applyBorder="1" applyAlignment="1">
      <alignment horizontal="center" vertical="center"/>
    </xf>
    <xf numFmtId="165" fontId="39" fillId="6" borderId="112" xfId="0" applyNumberFormat="1" applyFont="1" applyFill="1" applyBorder="1" applyAlignment="1">
      <alignment horizontal="center" vertical="center"/>
    </xf>
    <xf numFmtId="165" fontId="38" fillId="0" borderId="112" xfId="0" applyNumberFormat="1" applyFont="1" applyBorder="1" applyAlignment="1">
      <alignment vertical="center"/>
    </xf>
    <xf numFmtId="49" fontId="39" fillId="0" borderId="112" xfId="0" applyNumberFormat="1" applyFont="1" applyBorder="1" applyAlignment="1">
      <alignment vertical="center"/>
    </xf>
    <xf numFmtId="0" fontId="39" fillId="0" borderId="112" xfId="0" applyFont="1" applyBorder="1" applyAlignment="1">
      <alignment vertical="center"/>
    </xf>
    <xf numFmtId="0" fontId="39" fillId="0" borderId="112" xfId="0" applyFont="1" applyBorder="1" applyAlignment="1">
      <alignment wrapText="1"/>
    </xf>
    <xf numFmtId="165" fontId="38" fillId="0" borderId="108" xfId="0" applyNumberFormat="1" applyFont="1" applyBorder="1" applyAlignment="1">
      <alignment horizontal="center" vertical="center"/>
    </xf>
    <xf numFmtId="165" fontId="39" fillId="0" borderId="107" xfId="0" applyNumberFormat="1" applyFont="1" applyBorder="1" applyAlignment="1">
      <alignment horizontal="center" vertical="center"/>
    </xf>
    <xf numFmtId="165" fontId="39" fillId="6" borderId="107" xfId="0" applyNumberFormat="1" applyFont="1" applyFill="1" applyBorder="1" applyAlignment="1">
      <alignment horizontal="center" vertical="center"/>
    </xf>
    <xf numFmtId="165" fontId="38" fillId="0" borderId="113" xfId="0" applyNumberFormat="1" applyFont="1" applyBorder="1" applyAlignment="1">
      <alignment vertical="center"/>
    </xf>
    <xf numFmtId="165" fontId="40" fillId="0" borderId="38" xfId="0" applyNumberFormat="1" applyFont="1" applyBorder="1" applyAlignment="1">
      <alignment vertical="center"/>
    </xf>
    <xf numFmtId="165" fontId="40" fillId="6" borderId="38" xfId="0" applyNumberFormat="1" applyFont="1" applyFill="1" applyBorder="1" applyAlignment="1">
      <alignment vertical="center"/>
    </xf>
    <xf numFmtId="165" fontId="41" fillId="0" borderId="38" xfId="0" applyNumberFormat="1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112" xfId="0" applyFont="1" applyBorder="1" applyAlignment="1">
      <alignment vertical="center"/>
    </xf>
    <xf numFmtId="0" fontId="39" fillId="0" borderId="112" xfId="0" applyFont="1" applyBorder="1" applyAlignment="1">
      <alignment vertical="center" wrapText="1"/>
    </xf>
    <xf numFmtId="165" fontId="47" fillId="0" borderId="107" xfId="0" applyNumberFormat="1" applyFont="1" applyBorder="1" applyAlignment="1">
      <alignment vertical="center"/>
    </xf>
    <xf numFmtId="165" fontId="40" fillId="0" borderId="107" xfId="0" applyNumberFormat="1" applyFont="1" applyBorder="1" applyAlignment="1">
      <alignment horizontal="center" vertical="center"/>
    </xf>
    <xf numFmtId="165" fontId="41" fillId="0" borderId="107" xfId="0" applyNumberFormat="1" applyFont="1" applyBorder="1" applyAlignment="1">
      <alignment vertical="center"/>
    </xf>
    <xf numFmtId="49" fontId="40" fillId="0" borderId="112" xfId="0" applyNumberFormat="1" applyFont="1" applyBorder="1" applyAlignment="1">
      <alignment vertical="center"/>
    </xf>
    <xf numFmtId="0" fontId="40" fillId="0" borderId="112" xfId="0" applyFont="1" applyBorder="1" applyAlignment="1">
      <alignment wrapText="1"/>
    </xf>
    <xf numFmtId="165" fontId="40" fillId="6" borderId="107" xfId="0" applyNumberFormat="1" applyFont="1" applyFill="1" applyBorder="1" applyAlignment="1">
      <alignment horizontal="center" vertical="center"/>
    </xf>
    <xf numFmtId="49" fontId="40" fillId="0" borderId="107" xfId="0" applyNumberFormat="1" applyFont="1" applyBorder="1" applyAlignment="1">
      <alignment vertical="center"/>
    </xf>
    <xf numFmtId="0" fontId="40" fillId="0" borderId="107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165" fontId="49" fillId="0" borderId="106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 wrapText="1"/>
    </xf>
    <xf numFmtId="165" fontId="49" fillId="6" borderId="106" xfId="0" applyNumberFormat="1" applyFont="1" applyFill="1" applyBorder="1" applyAlignment="1">
      <alignment horizontal="center" vertical="center"/>
    </xf>
    <xf numFmtId="0" fontId="49" fillId="0" borderId="112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 vertical="center"/>
    </xf>
    <xf numFmtId="165" fontId="39" fillId="0" borderId="0" xfId="0" applyNumberFormat="1" applyFont="1" applyAlignment="1">
      <alignment horizontal="left" wrapText="1"/>
    </xf>
    <xf numFmtId="165" fontId="40" fillId="0" borderId="0" xfId="0" applyNumberFormat="1" applyFont="1"/>
    <xf numFmtId="0" fontId="40" fillId="0" borderId="0" xfId="0" applyFont="1"/>
    <xf numFmtId="0" fontId="38" fillId="0" borderId="0" xfId="0" applyFont="1" applyAlignment="1">
      <alignment horizontal="right" vertical="center"/>
    </xf>
    <xf numFmtId="165" fontId="38" fillId="0" borderId="107" xfId="0" applyNumberFormat="1" applyFont="1" applyBorder="1" applyAlignment="1">
      <alignment horizontal="right" vertical="center"/>
    </xf>
    <xf numFmtId="165" fontId="38" fillId="0" borderId="106" xfId="0" applyNumberFormat="1" applyFont="1" applyBorder="1" applyAlignment="1">
      <alignment horizontal="right" vertical="center"/>
    </xf>
    <xf numFmtId="49" fontId="38" fillId="0" borderId="107" xfId="0" applyNumberFormat="1" applyFont="1" applyBorder="1" applyAlignment="1">
      <alignment horizontal="right" vertical="center"/>
    </xf>
    <xf numFmtId="0" fontId="38" fillId="0" borderId="107" xfId="0" applyFont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35" fillId="7" borderId="77" xfId="0" applyNumberFormat="1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65" fontId="51" fillId="0" borderId="107" xfId="0" applyNumberFormat="1" applyFont="1" applyBorder="1" applyAlignment="1">
      <alignment vertical="center"/>
    </xf>
    <xf numFmtId="165" fontId="51" fillId="0" borderId="107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12" xfId="0" applyFont="1" applyBorder="1" applyAlignment="1">
      <alignment wrapText="1"/>
    </xf>
    <xf numFmtId="0" fontId="38" fillId="0" borderId="107" xfId="0" applyFont="1" applyBorder="1" applyAlignment="1">
      <alignment vertical="center"/>
    </xf>
    <xf numFmtId="49" fontId="38" fillId="0" borderId="107" xfId="0" applyNumberFormat="1" applyFont="1" applyBorder="1" applyAlignment="1">
      <alignment vertical="center"/>
    </xf>
    <xf numFmtId="165" fontId="38" fillId="0" borderId="107" xfId="0" applyNumberFormat="1" applyFont="1" applyBorder="1" applyAlignment="1">
      <alignment horizontal="center" vertical="center"/>
    </xf>
    <xf numFmtId="165" fontId="38" fillId="6" borderId="107" xfId="0" applyNumberFormat="1" applyFont="1" applyFill="1" applyBorder="1" applyAlignment="1">
      <alignment horizontal="center" vertical="center"/>
    </xf>
    <xf numFmtId="165" fontId="38" fillId="0" borderId="106" xfId="0" applyNumberFormat="1" applyFont="1" applyBorder="1" applyAlignment="1">
      <alignment horizontal="center" vertical="center"/>
    </xf>
    <xf numFmtId="165" fontId="39" fillId="0" borderId="108" xfId="0" applyNumberFormat="1" applyFont="1" applyBorder="1" applyAlignment="1">
      <alignment vertical="center"/>
    </xf>
    <xf numFmtId="0" fontId="38" fillId="0" borderId="112" xfId="0" applyFont="1" applyBorder="1" applyAlignment="1">
      <alignment horizontal="left" vertical="center" wrapText="1"/>
    </xf>
    <xf numFmtId="0" fontId="38" fillId="0" borderId="112" xfId="0" applyFont="1" applyBorder="1" applyAlignment="1">
      <alignment horizontal="right" wrapText="1"/>
    </xf>
    <xf numFmtId="165" fontId="38" fillId="0" borderId="108" xfId="0" applyNumberFormat="1" applyFont="1" applyBorder="1" applyAlignment="1">
      <alignment horizontal="right" vertical="center"/>
    </xf>
    <xf numFmtId="165" fontId="38" fillId="6" borderId="107" xfId="0" applyNumberFormat="1" applyFont="1" applyFill="1" applyBorder="1" applyAlignment="1">
      <alignment horizontal="right" vertical="center"/>
    </xf>
    <xf numFmtId="0" fontId="40" fillId="0" borderId="0" xfId="0" applyFont="1" applyFill="1"/>
    <xf numFmtId="0" fontId="40" fillId="0" borderId="3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top"/>
    </xf>
    <xf numFmtId="0" fontId="39" fillId="0" borderId="30" xfId="0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/>
    <xf numFmtId="0" fontId="39" fillId="0" borderId="115" xfId="0" applyFont="1" applyBorder="1" applyAlignment="1">
      <alignment horizontal="left" vertical="center" wrapText="1"/>
    </xf>
    <xf numFmtId="0" fontId="39" fillId="0" borderId="115" xfId="0" applyFont="1" applyBorder="1"/>
    <xf numFmtId="0" fontId="39" fillId="0" borderId="106" xfId="0" applyFont="1" applyBorder="1"/>
    <xf numFmtId="0" fontId="39" fillId="0" borderId="106" xfId="0" applyFont="1" applyBorder="1" applyAlignment="1">
      <alignment horizontal="left" indent="2"/>
    </xf>
    <xf numFmtId="0" fontId="40" fillId="0" borderId="106" xfId="0" applyFont="1" applyBorder="1"/>
    <xf numFmtId="0" fontId="39" fillId="0" borderId="116" xfId="0" applyFont="1" applyBorder="1"/>
    <xf numFmtId="0" fontId="39" fillId="0" borderId="114" xfId="0" applyFont="1" applyBorder="1"/>
    <xf numFmtId="0" fontId="4" fillId="0" borderId="0" xfId="0" applyFont="1" applyAlignment="1">
      <alignment vertical="center"/>
    </xf>
    <xf numFmtId="165" fontId="39" fillId="0" borderId="115" xfId="0" applyNumberFormat="1" applyFont="1" applyBorder="1" applyAlignment="1">
      <alignment vertical="center"/>
    </xf>
    <xf numFmtId="165" fontId="39" fillId="0" borderId="116" xfId="0" applyNumberFormat="1" applyFont="1" applyBorder="1" applyAlignment="1">
      <alignment horizontal="center" vertical="center"/>
    </xf>
    <xf numFmtId="165" fontId="39" fillId="0" borderId="114" xfId="0" applyNumberFormat="1" applyFont="1" applyBorder="1" applyAlignment="1">
      <alignment vertical="center"/>
    </xf>
    <xf numFmtId="165" fontId="40" fillId="6" borderId="107" xfId="0" applyNumberFormat="1" applyFont="1" applyFill="1" applyBorder="1" applyAlignment="1">
      <alignment vertical="center"/>
    </xf>
    <xf numFmtId="169" fontId="38" fillId="0" borderId="108" xfId="0" applyNumberFormat="1" applyFont="1" applyBorder="1" applyAlignment="1">
      <alignment horizontal="center" vertical="center"/>
    </xf>
    <xf numFmtId="164" fontId="38" fillId="0" borderId="108" xfId="0" applyNumberFormat="1" applyFont="1" applyBorder="1" applyAlignment="1">
      <alignment horizontal="center" vertical="center"/>
    </xf>
    <xf numFmtId="0" fontId="39" fillId="0" borderId="103" xfId="0" applyFont="1" applyBorder="1" applyAlignment="1">
      <alignment horizontal="center"/>
    </xf>
    <xf numFmtId="0" fontId="39" fillId="0" borderId="102" xfId="0" applyFont="1" applyBorder="1" applyAlignment="1">
      <alignment horizontal="center" vertical="top"/>
    </xf>
    <xf numFmtId="0" fontId="40" fillId="0" borderId="112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0" xfId="0" applyFont="1" applyAlignment="1">
      <alignment horizontal="justify" wrapText="1"/>
    </xf>
    <xf numFmtId="0" fontId="40" fillId="0" borderId="115" xfId="0" applyFont="1" applyBorder="1" applyAlignment="1">
      <alignment horizontal="center" vertical="center" wrapText="1"/>
    </xf>
    <xf numFmtId="0" fontId="40" fillId="0" borderId="114" xfId="0" applyFont="1" applyBorder="1" applyAlignment="1">
      <alignment horizontal="center" vertical="center" wrapText="1"/>
    </xf>
    <xf numFmtId="0" fontId="40" fillId="6" borderId="115" xfId="0" applyFont="1" applyFill="1" applyBorder="1" applyAlignment="1">
      <alignment horizontal="center" vertical="center" wrapText="1"/>
    </xf>
    <xf numFmtId="0" fontId="40" fillId="6" borderId="114" xfId="0" applyFont="1" applyFill="1" applyBorder="1" applyAlignment="1">
      <alignment horizontal="center" vertical="center" wrapText="1"/>
    </xf>
    <xf numFmtId="0" fontId="46" fillId="6" borderId="0" xfId="1" applyFont="1" applyFill="1"/>
    <xf numFmtId="0" fontId="0" fillId="6" borderId="0" xfId="0" applyFill="1"/>
    <xf numFmtId="49" fontId="39" fillId="0" borderId="38" xfId="1" applyNumberFormat="1" applyFont="1" applyBorder="1" applyAlignment="1">
      <alignment horizontal="left" wrapText="1"/>
    </xf>
    <xf numFmtId="2" fontId="46" fillId="0" borderId="0" xfId="1" applyNumberFormat="1" applyFont="1"/>
    <xf numFmtId="2" fontId="21" fillId="0" borderId="0" xfId="0" applyNumberFormat="1" applyFont="1"/>
    <xf numFmtId="0" fontId="44" fillId="0" borderId="0" xfId="1" applyFont="1"/>
    <xf numFmtId="0" fontId="0" fillId="0" borderId="0" xfId="0"/>
    <xf numFmtId="0" fontId="40" fillId="0" borderId="0" xfId="1" applyFont="1" applyAlignment="1">
      <alignment horizontal="center" wrapText="1"/>
    </xf>
    <xf numFmtId="49" fontId="39" fillId="0" borderId="103" xfId="1" applyNumberFormat="1" applyFont="1" applyBorder="1" applyAlignment="1">
      <alignment horizontal="left" vertical="center" wrapText="1"/>
    </xf>
    <xf numFmtId="0" fontId="44" fillId="0" borderId="0" xfId="1" applyFont="1" applyAlignment="1">
      <alignment horizontal="left"/>
    </xf>
    <xf numFmtId="0" fontId="0" fillId="0" borderId="0" xfId="0" applyAlignment="1">
      <alignment horizontal="left"/>
    </xf>
    <xf numFmtId="165" fontId="39" fillId="0" borderId="103" xfId="0" applyNumberFormat="1" applyFont="1" applyBorder="1" applyAlignment="1">
      <alignment horizontal="center"/>
    </xf>
    <xf numFmtId="165" fontId="39" fillId="0" borderId="0" xfId="0" applyNumberFormat="1" applyFont="1" applyAlignment="1">
      <alignment horizontal="center" vertical="top"/>
    </xf>
    <xf numFmtId="0" fontId="40" fillId="0" borderId="103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vertical="center" wrapText="1"/>
    </xf>
    <xf numFmtId="0" fontId="40" fillId="0" borderId="104" xfId="0" applyFont="1" applyBorder="1" applyAlignment="1">
      <alignment horizontal="center" vertical="center" wrapText="1"/>
    </xf>
    <xf numFmtId="165" fontId="40" fillId="0" borderId="106" xfId="0" applyNumberFormat="1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 wrapText="1"/>
    </xf>
    <xf numFmtId="165" fontId="40" fillId="6" borderId="106" xfId="0" applyNumberFormat="1" applyFont="1" applyFill="1" applyBorder="1" applyAlignment="1">
      <alignment horizontal="center" vertical="center" wrapText="1"/>
    </xf>
    <xf numFmtId="165" fontId="48" fillId="0" borderId="115" xfId="0" applyNumberFormat="1" applyFont="1" applyBorder="1" applyAlignment="1">
      <alignment horizontal="center" vertical="center" wrapText="1"/>
    </xf>
    <xf numFmtId="165" fontId="48" fillId="0" borderId="116" xfId="0" applyNumberFormat="1" applyFont="1" applyBorder="1" applyAlignment="1">
      <alignment horizontal="center" vertical="center"/>
    </xf>
    <xf numFmtId="165" fontId="48" fillId="0" borderId="114" xfId="0" applyNumberFormat="1" applyFont="1" applyBorder="1" applyAlignment="1">
      <alignment horizontal="center" vertical="center"/>
    </xf>
    <xf numFmtId="165" fontId="40" fillId="0" borderId="38" xfId="0" applyNumberFormat="1" applyFont="1" applyBorder="1" applyAlignment="1">
      <alignment wrapText="1"/>
    </xf>
    <xf numFmtId="165" fontId="21" fillId="0" borderId="38" xfId="0" applyNumberFormat="1" applyFont="1" applyBorder="1" applyAlignment="1">
      <alignment wrapText="1"/>
    </xf>
    <xf numFmtId="168" fontId="41" fillId="0" borderId="38" xfId="0" applyNumberFormat="1" applyFont="1" applyBorder="1" applyAlignment="1">
      <alignment horizontal="left" wrapText="1"/>
    </xf>
    <xf numFmtId="0" fontId="50" fillId="0" borderId="38" xfId="0" applyFont="1" applyBorder="1" applyAlignment="1">
      <alignment horizontal="left"/>
    </xf>
    <xf numFmtId="165" fontId="41" fillId="0" borderId="102" xfId="0" applyNumberFormat="1" applyFont="1" applyBorder="1" applyAlignment="1">
      <alignment wrapText="1"/>
    </xf>
    <xf numFmtId="0" fontId="0" fillId="0" borderId="102" xfId="0" applyBorder="1" applyAlignment="1"/>
    <xf numFmtId="0" fontId="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left" wrapText="1"/>
    </xf>
    <xf numFmtId="0" fontId="0" fillId="0" borderId="38" xfId="0" applyBorder="1" applyAlignment="1"/>
    <xf numFmtId="0" fontId="0" fillId="0" borderId="39" xfId="0" applyBorder="1" applyAlignment="1"/>
    <xf numFmtId="0" fontId="18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/>
    <xf numFmtId="0" fontId="0" fillId="0" borderId="61" xfId="0" applyBorder="1" applyAlignment="1"/>
    <xf numFmtId="0" fontId="18" fillId="0" borderId="62" xfId="0" applyNumberFormat="1" applyFont="1" applyFill="1" applyBorder="1" applyAlignment="1">
      <alignment horizontal="left" vertical="center" wrapText="1"/>
    </xf>
    <xf numFmtId="0" fontId="0" fillId="0" borderId="63" xfId="0" applyBorder="1" applyAlignment="1"/>
    <xf numFmtId="0" fontId="0" fillId="0" borderId="64" xfId="0" applyBorder="1" applyAlignment="1"/>
    <xf numFmtId="0" fontId="1" fillId="0" borderId="6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20" fillId="0" borderId="72" xfId="0" applyFont="1" applyBorder="1" applyAlignment="1">
      <alignment horizontal="left" vertical="center" wrapText="1"/>
    </xf>
    <xf numFmtId="0" fontId="0" fillId="0" borderId="72" xfId="0" applyBorder="1" applyAlignment="1">
      <alignment vertical="center"/>
    </xf>
    <xf numFmtId="0" fontId="20" fillId="0" borderId="73" xfId="0" applyFont="1" applyBorder="1" applyAlignment="1">
      <alignment horizontal="left" vertical="center" wrapText="1"/>
    </xf>
    <xf numFmtId="0" fontId="0" fillId="0" borderId="73" xfId="0" applyBorder="1" applyAlignment="1">
      <alignment vertical="center"/>
    </xf>
    <xf numFmtId="0" fontId="26" fillId="0" borderId="2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/>
    <xf numFmtId="0" fontId="0" fillId="0" borderId="61" xfId="0" applyFill="1" applyBorder="1" applyAlignment="1"/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12" fillId="0" borderId="51" xfId="0" applyNumberFormat="1" applyFont="1" applyFill="1" applyBorder="1" applyAlignment="1">
      <alignment horizontal="left" vertical="center" wrapText="1"/>
    </xf>
    <xf numFmtId="0" fontId="0" fillId="0" borderId="59" xfId="0" applyBorder="1" applyAlignment="1"/>
    <xf numFmtId="0" fontId="0" fillId="0" borderId="60" xfId="0" applyBorder="1" applyAlignment="1"/>
    <xf numFmtId="1" fontId="12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0" borderId="54" xfId="0" applyNumberFormat="1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5" fillId="0" borderId="57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12" fillId="0" borderId="40" xfId="0" applyNumberFormat="1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5" fillId="0" borderId="57" xfId="0" applyNumberFormat="1" applyFont="1" applyFill="1" applyBorder="1" applyAlignment="1">
      <alignment horizontal="left" vertical="center" wrapText="1"/>
    </xf>
    <xf numFmtId="0" fontId="18" fillId="0" borderId="53" xfId="0" applyNumberFormat="1" applyFont="1" applyFill="1" applyBorder="1" applyAlignment="1">
      <alignment horizontal="left" vertical="center" wrapText="1"/>
    </xf>
    <xf numFmtId="4" fontId="18" fillId="0" borderId="7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4" fillId="0" borderId="4" xfId="0" applyFont="1" applyBorder="1" applyAlignment="1"/>
    <xf numFmtId="0" fontId="4" fillId="0" borderId="61" xfId="0" applyFont="1" applyBorder="1" applyAlignment="1"/>
    <xf numFmtId="0" fontId="4" fillId="0" borderId="2" xfId="0" applyFont="1" applyBorder="1" applyAlignment="1">
      <alignment horizontal="left" vertical="center" wrapText="1"/>
    </xf>
    <xf numFmtId="0" fontId="29" fillId="0" borderId="2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right" vertical="center" wrapText="1"/>
    </xf>
    <xf numFmtId="0" fontId="10" fillId="0" borderId="53" xfId="0" applyNumberFormat="1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left" wrapText="1"/>
    </xf>
    <xf numFmtId="1" fontId="12" fillId="0" borderId="80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82" xfId="0" applyBorder="1" applyAlignment="1">
      <alignment wrapText="1"/>
    </xf>
    <xf numFmtId="164" fontId="8" fillId="0" borderId="78" xfId="0" applyNumberFormat="1" applyFont="1" applyFill="1" applyBorder="1" applyAlignment="1">
      <alignment horizontal="center" vertical="center" wrapText="1"/>
    </xf>
    <xf numFmtId="164" fontId="0" fillId="0" borderId="79" xfId="0" applyNumberForma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4" fontId="1" fillId="0" borderId="70" xfId="0" applyNumberFormat="1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46" fillId="0" borderId="0" xfId="1" applyFont="1" applyAlignment="1">
      <alignment vertical="center"/>
    </xf>
  </cellXfs>
  <cellStyles count="2">
    <cellStyle name="Обычный" xfId="0" builtinId="0"/>
    <cellStyle name="Обычный 2" xfId="1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1"/>
  <sheetViews>
    <sheetView tabSelected="1" zoomScale="80" zoomScaleNormal="80" workbookViewId="0">
      <selection activeCell="M34" sqref="M34"/>
    </sheetView>
  </sheetViews>
  <sheetFormatPr defaultColWidth="8.85546875" defaultRowHeight="15" x14ac:dyDescent="0.25"/>
  <cols>
    <col min="1" max="1" width="3.5703125" style="205" customWidth="1"/>
    <col min="2" max="2" width="57.85546875" style="204" customWidth="1"/>
    <col min="3" max="3" width="9.28515625" style="204" customWidth="1"/>
    <col min="4" max="4" width="8.5703125" style="204" customWidth="1"/>
    <col min="5" max="5" width="15.5703125" style="206" customWidth="1"/>
    <col min="6" max="6" width="15.5703125" style="204" customWidth="1"/>
    <col min="7" max="7" width="12.5703125" style="204" customWidth="1"/>
    <col min="8" max="8" width="13.5703125" style="204" customWidth="1"/>
    <col min="9" max="9" width="14.7109375" style="204" customWidth="1"/>
    <col min="10" max="10" width="15.42578125" style="204" customWidth="1"/>
    <col min="11" max="11" width="16.5703125" style="204" customWidth="1"/>
    <col min="12" max="12" width="13.140625" style="204" customWidth="1"/>
    <col min="13" max="13" width="11.7109375" style="204" customWidth="1"/>
    <col min="14" max="14" width="12.7109375" style="204" customWidth="1"/>
    <col min="15" max="15" width="35" style="204" customWidth="1"/>
    <col min="16" max="16" width="8.85546875" style="204"/>
    <col min="17" max="17" width="45.140625" style="204" customWidth="1"/>
    <col min="18" max="18" width="3.85546875" style="204" customWidth="1"/>
    <col min="19" max="19" width="3.7109375" style="204" customWidth="1"/>
    <col min="20" max="16384" width="8.85546875" style="204"/>
  </cols>
  <sheetData>
    <row r="1" spans="1:225" ht="40.700000000000003" customHeight="1" x14ac:dyDescent="0.25">
      <c r="B1" s="387" t="s">
        <v>254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</row>
    <row r="2" spans="1:225" x14ac:dyDescent="0.25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</row>
    <row r="3" spans="1:225" x14ac:dyDescent="0.25">
      <c r="B3" s="255"/>
      <c r="C3" s="255"/>
      <c r="D3" s="255"/>
      <c r="E3" s="263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</row>
    <row r="4" spans="1:225" x14ac:dyDescent="0.25">
      <c r="B4" s="257" t="s">
        <v>253</v>
      </c>
      <c r="C4" s="257" t="s">
        <v>252</v>
      </c>
      <c r="D4" s="255"/>
      <c r="E4" s="263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7" t="s">
        <v>252</v>
      </c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</row>
    <row r="5" spans="1:225" x14ac:dyDescent="0.25">
      <c r="B5" s="255"/>
      <c r="C5" s="257" t="s">
        <v>251</v>
      </c>
      <c r="D5" s="255"/>
      <c r="E5" s="263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7" t="s">
        <v>251</v>
      </c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</row>
    <row r="6" spans="1:225" x14ac:dyDescent="0.25">
      <c r="B6" s="257" t="s">
        <v>250</v>
      </c>
      <c r="C6" s="257" t="s">
        <v>248</v>
      </c>
      <c r="D6" s="255"/>
      <c r="E6" s="263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6" t="s">
        <v>242</v>
      </c>
      <c r="R6" s="256">
        <v>5018054863</v>
      </c>
      <c r="S6" s="256" t="s">
        <v>249</v>
      </c>
      <c r="T6" s="256"/>
      <c r="U6" s="256"/>
      <c r="V6" s="256"/>
      <c r="W6" s="256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7" t="s">
        <v>248</v>
      </c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</row>
    <row r="7" spans="1:225" x14ac:dyDescent="0.25">
      <c r="B7" s="257" t="s">
        <v>247</v>
      </c>
      <c r="C7" s="257" t="s">
        <v>244</v>
      </c>
      <c r="D7" s="255"/>
      <c r="E7" s="263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6" t="s">
        <v>246</v>
      </c>
      <c r="R7" s="256">
        <v>7709571825</v>
      </c>
      <c r="S7" s="256" t="s">
        <v>245</v>
      </c>
      <c r="T7" s="256"/>
      <c r="U7" s="256"/>
      <c r="V7" s="256"/>
      <c r="W7" s="256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7" t="s">
        <v>244</v>
      </c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</row>
    <row r="8" spans="1:225" x14ac:dyDescent="0.25">
      <c r="B8" s="255"/>
      <c r="C8" s="255"/>
      <c r="D8" s="255"/>
      <c r="E8" s="263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6" t="s">
        <v>52</v>
      </c>
      <c r="R8" s="256"/>
      <c r="S8" s="256"/>
      <c r="T8" s="256"/>
      <c r="U8" s="256"/>
      <c r="V8" s="256"/>
      <c r="W8" s="256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62"/>
      <c r="HB8" s="262"/>
      <c r="HC8" s="262"/>
      <c r="HD8" s="262"/>
      <c r="HE8" s="262"/>
      <c r="HF8" s="262"/>
      <c r="HG8" s="262"/>
      <c r="HH8" s="262"/>
      <c r="HI8" s="262"/>
      <c r="HJ8" s="262"/>
      <c r="HK8" s="262"/>
      <c r="HL8" s="262"/>
      <c r="HM8" s="262"/>
      <c r="HN8" s="262"/>
      <c r="HO8" s="262"/>
      <c r="HP8" s="262"/>
      <c r="HQ8" s="262"/>
    </row>
    <row r="9" spans="1:225" s="258" customFormat="1" ht="21.2" customHeight="1" x14ac:dyDescent="0.25">
      <c r="A9" s="364"/>
      <c r="B9" s="261" t="s">
        <v>243</v>
      </c>
      <c r="C9" s="497" t="s">
        <v>379</v>
      </c>
      <c r="D9" s="74"/>
      <c r="E9" s="74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 t="s">
        <v>81</v>
      </c>
      <c r="R9" s="260"/>
      <c r="S9" s="260"/>
      <c r="T9" s="260"/>
      <c r="U9" s="260"/>
      <c r="V9" s="260"/>
      <c r="W9" s="260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388"/>
      <c r="FV9" s="388"/>
      <c r="FW9" s="388"/>
      <c r="FX9" s="388"/>
      <c r="FY9" s="388"/>
      <c r="FZ9" s="388"/>
      <c r="GA9" s="388"/>
      <c r="GB9" s="388"/>
      <c r="GC9" s="388"/>
      <c r="GD9" s="388"/>
      <c r="GE9" s="388"/>
      <c r="GF9" s="388"/>
      <c r="GG9" s="388"/>
      <c r="GH9" s="388"/>
      <c r="GI9" s="388"/>
      <c r="GJ9" s="388"/>
      <c r="GK9" s="388"/>
      <c r="GL9" s="388"/>
      <c r="GM9" s="388"/>
      <c r="GN9" s="388"/>
      <c r="GO9" s="388"/>
      <c r="GP9" s="388"/>
      <c r="GQ9" s="388"/>
      <c r="GR9" s="388"/>
      <c r="GS9" s="388"/>
      <c r="GT9" s="388"/>
      <c r="GU9" s="388"/>
      <c r="GV9" s="388"/>
      <c r="GW9" s="388"/>
      <c r="GX9" s="388"/>
      <c r="GY9" s="388"/>
      <c r="GZ9" s="388"/>
      <c r="HA9" s="388"/>
      <c r="HB9" s="388"/>
      <c r="HC9" s="388"/>
      <c r="HD9" s="388"/>
      <c r="HE9" s="388"/>
      <c r="HF9" s="388"/>
      <c r="HG9" s="388"/>
      <c r="HH9" s="388"/>
      <c r="HI9" s="388"/>
      <c r="HJ9" s="388"/>
      <c r="HK9" s="388"/>
      <c r="HL9" s="388"/>
      <c r="HM9" s="388"/>
      <c r="HN9" s="388"/>
      <c r="HO9" s="388"/>
      <c r="HP9" s="388"/>
      <c r="HQ9" s="388"/>
    </row>
    <row r="10" spans="1:225" x14ac:dyDescent="0.25">
      <c r="B10" s="257" t="s">
        <v>241</v>
      </c>
      <c r="C10" s="389">
        <v>7709571825</v>
      </c>
      <c r="D10" s="390"/>
      <c r="E10" s="390"/>
      <c r="F10" s="390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6" t="s">
        <v>53</v>
      </c>
      <c r="R10" s="256"/>
      <c r="S10" s="256"/>
      <c r="T10" s="256"/>
      <c r="U10" s="256"/>
      <c r="V10" s="256"/>
      <c r="W10" s="256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382"/>
      <c r="FV10" s="382"/>
      <c r="FW10" s="382"/>
      <c r="FX10" s="382"/>
      <c r="FY10" s="382"/>
      <c r="FZ10" s="382"/>
      <c r="GA10" s="382"/>
      <c r="GB10" s="382"/>
      <c r="GC10" s="382"/>
      <c r="GD10" s="382"/>
      <c r="GE10" s="382"/>
      <c r="GF10" s="382"/>
      <c r="GG10" s="382"/>
      <c r="GH10" s="382"/>
      <c r="GI10" s="382"/>
      <c r="GJ10" s="382"/>
      <c r="GK10" s="382"/>
      <c r="GL10" s="382"/>
      <c r="GM10" s="382"/>
      <c r="GN10" s="382"/>
      <c r="GO10" s="382"/>
      <c r="GP10" s="382"/>
      <c r="GQ10" s="382"/>
      <c r="GR10" s="382"/>
      <c r="GS10" s="382"/>
      <c r="GT10" s="382"/>
      <c r="GU10" s="382"/>
      <c r="GV10" s="382"/>
      <c r="GW10" s="382"/>
      <c r="GX10" s="382"/>
      <c r="GY10" s="382"/>
      <c r="GZ10" s="382"/>
      <c r="HA10" s="382"/>
      <c r="HB10" s="382"/>
      <c r="HC10" s="382"/>
      <c r="HD10" s="382"/>
      <c r="HE10" s="382"/>
      <c r="HF10" s="382"/>
      <c r="HG10" s="382"/>
      <c r="HH10" s="382"/>
      <c r="HI10" s="382"/>
      <c r="HJ10" s="382"/>
      <c r="HK10" s="382"/>
      <c r="HL10" s="382"/>
      <c r="HM10" s="382"/>
      <c r="HN10" s="382"/>
      <c r="HO10" s="382"/>
      <c r="HP10" s="382"/>
      <c r="HQ10" s="382"/>
    </row>
    <row r="11" spans="1:225" x14ac:dyDescent="0.25">
      <c r="B11" s="257" t="s">
        <v>240</v>
      </c>
      <c r="C11" s="385" t="s">
        <v>249</v>
      </c>
      <c r="D11" s="386"/>
      <c r="E11" s="386"/>
      <c r="F11" s="386"/>
      <c r="G11" s="386"/>
      <c r="H11" s="255"/>
      <c r="I11" s="255"/>
      <c r="J11" s="255"/>
      <c r="K11" s="255"/>
      <c r="L11" s="255"/>
      <c r="M11" s="255"/>
      <c r="N11" s="255"/>
      <c r="O11" s="255"/>
      <c r="P11" s="255"/>
      <c r="Q11" s="256" t="s">
        <v>238</v>
      </c>
      <c r="R11" s="256"/>
      <c r="S11" s="256"/>
      <c r="T11" s="256"/>
      <c r="U11" s="256"/>
      <c r="V11" s="256"/>
      <c r="W11" s="256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382"/>
      <c r="FV11" s="382"/>
      <c r="FW11" s="382"/>
      <c r="FX11" s="382"/>
      <c r="FY11" s="382"/>
      <c r="FZ11" s="382"/>
      <c r="GA11" s="382"/>
      <c r="GB11" s="382"/>
      <c r="GC11" s="382"/>
      <c r="GD11" s="382"/>
      <c r="GE11" s="382"/>
      <c r="GF11" s="382"/>
      <c r="GG11" s="382"/>
      <c r="GH11" s="382"/>
      <c r="GI11" s="382"/>
      <c r="GJ11" s="382"/>
      <c r="GK11" s="382"/>
      <c r="GL11" s="382"/>
      <c r="GM11" s="382"/>
      <c r="GN11" s="382"/>
      <c r="GO11" s="382"/>
      <c r="GP11" s="382"/>
      <c r="GQ11" s="382"/>
      <c r="GR11" s="382"/>
      <c r="GS11" s="382"/>
      <c r="GT11" s="382"/>
      <c r="GU11" s="382"/>
      <c r="GV11" s="382"/>
      <c r="GW11" s="382"/>
      <c r="GX11" s="382"/>
      <c r="GY11" s="382"/>
      <c r="GZ11" s="382"/>
      <c r="HA11" s="382"/>
      <c r="HB11" s="382"/>
      <c r="HC11" s="382"/>
      <c r="HD11" s="382"/>
      <c r="HE11" s="382"/>
      <c r="HF11" s="382"/>
      <c r="HG11" s="382"/>
      <c r="HH11" s="382"/>
      <c r="HI11" s="382"/>
      <c r="HJ11" s="382"/>
      <c r="HK11" s="382"/>
      <c r="HL11" s="382"/>
      <c r="HM11" s="382"/>
      <c r="HN11" s="382"/>
      <c r="HO11" s="382"/>
      <c r="HP11" s="382"/>
      <c r="HQ11" s="382"/>
    </row>
    <row r="12" spans="1:225" x14ac:dyDescent="0.25">
      <c r="B12" s="257" t="s">
        <v>239</v>
      </c>
      <c r="C12" s="380" t="s">
        <v>52</v>
      </c>
      <c r="D12" s="381"/>
      <c r="E12" s="381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 t="s">
        <v>55</v>
      </c>
      <c r="R12" s="256"/>
      <c r="S12" s="256"/>
      <c r="T12" s="256"/>
      <c r="U12" s="256"/>
      <c r="V12" s="256"/>
      <c r="W12" s="256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382"/>
      <c r="FV12" s="382"/>
      <c r="FW12" s="382"/>
      <c r="FX12" s="382"/>
      <c r="FY12" s="382"/>
      <c r="FZ12" s="382"/>
      <c r="GA12" s="382"/>
      <c r="GB12" s="382"/>
      <c r="GC12" s="382"/>
      <c r="GD12" s="382"/>
      <c r="GE12" s="382"/>
      <c r="GF12" s="382"/>
      <c r="GG12" s="382"/>
      <c r="GH12" s="382"/>
      <c r="GI12" s="382"/>
      <c r="GJ12" s="382"/>
      <c r="GK12" s="382"/>
      <c r="GL12" s="382"/>
      <c r="GM12" s="382"/>
      <c r="GN12" s="382"/>
      <c r="GO12" s="382"/>
      <c r="GP12" s="382"/>
      <c r="GQ12" s="382"/>
      <c r="GR12" s="382"/>
      <c r="GS12" s="382"/>
      <c r="GT12" s="382"/>
      <c r="GU12" s="382"/>
      <c r="GV12" s="382"/>
      <c r="GW12" s="382"/>
      <c r="GX12" s="382"/>
      <c r="GY12" s="382"/>
      <c r="GZ12" s="382"/>
      <c r="HA12" s="382"/>
      <c r="HB12" s="382"/>
      <c r="HC12" s="382"/>
      <c r="HD12" s="382"/>
      <c r="HE12" s="382"/>
      <c r="HF12" s="382"/>
      <c r="HG12" s="382"/>
      <c r="HH12" s="382"/>
      <c r="HI12" s="382"/>
      <c r="HJ12" s="382"/>
      <c r="HK12" s="382"/>
      <c r="HL12" s="382"/>
      <c r="HM12" s="382"/>
      <c r="HN12" s="382"/>
      <c r="HO12" s="382"/>
      <c r="HP12" s="382"/>
      <c r="HQ12" s="382"/>
    </row>
    <row r="13" spans="1:225" x14ac:dyDescent="0.25">
      <c r="B13" s="257" t="s">
        <v>237</v>
      </c>
      <c r="C13" s="383" t="s">
        <v>382</v>
      </c>
      <c r="D13" s="384"/>
      <c r="E13" s="384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6" t="s">
        <v>56</v>
      </c>
      <c r="R13" s="256"/>
      <c r="S13" s="256"/>
      <c r="T13" s="256"/>
      <c r="U13" s="256"/>
      <c r="V13" s="256"/>
      <c r="W13" s="256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382"/>
      <c r="FV13" s="382"/>
      <c r="FW13" s="382"/>
      <c r="FX13" s="382"/>
      <c r="FY13" s="382"/>
      <c r="FZ13" s="382"/>
      <c r="GA13" s="382"/>
      <c r="GB13" s="382"/>
      <c r="GC13" s="382"/>
      <c r="GD13" s="382"/>
      <c r="GE13" s="382"/>
      <c r="GF13" s="382"/>
      <c r="GG13" s="382"/>
      <c r="GH13" s="382"/>
      <c r="GI13" s="382"/>
      <c r="GJ13" s="382"/>
      <c r="GK13" s="382"/>
      <c r="GL13" s="382"/>
      <c r="GM13" s="382"/>
      <c r="GN13" s="382"/>
      <c r="GO13" s="382"/>
      <c r="GP13" s="382"/>
      <c r="GQ13" s="382"/>
      <c r="GR13" s="382"/>
      <c r="GS13" s="382"/>
      <c r="GT13" s="382"/>
      <c r="GU13" s="382"/>
      <c r="GV13" s="382"/>
      <c r="GW13" s="382"/>
      <c r="GX13" s="382"/>
      <c r="GY13" s="382"/>
      <c r="GZ13" s="382"/>
      <c r="HA13" s="382"/>
      <c r="HB13" s="382"/>
      <c r="HC13" s="382"/>
      <c r="HD13" s="382"/>
      <c r="HE13" s="382"/>
      <c r="HF13" s="382"/>
      <c r="HG13" s="382"/>
      <c r="HH13" s="382"/>
      <c r="HI13" s="382"/>
      <c r="HJ13" s="382"/>
      <c r="HK13" s="382"/>
      <c r="HL13" s="382"/>
      <c r="HM13" s="382"/>
      <c r="HN13" s="382"/>
      <c r="HO13" s="382"/>
      <c r="HP13" s="382"/>
      <c r="HQ13" s="382"/>
    </row>
    <row r="15" spans="1:225" ht="32.450000000000003" customHeight="1" x14ac:dyDescent="0.25">
      <c r="B15" s="376" t="s">
        <v>236</v>
      </c>
      <c r="C15" s="376" t="s">
        <v>235</v>
      </c>
      <c r="D15" s="376" t="s">
        <v>234</v>
      </c>
      <c r="E15" s="376" t="s">
        <v>233</v>
      </c>
      <c r="F15" s="376" t="s">
        <v>232</v>
      </c>
      <c r="G15" s="373" t="s">
        <v>231</v>
      </c>
      <c r="H15" s="374"/>
      <c r="I15" s="374"/>
      <c r="J15" s="378" t="s">
        <v>230</v>
      </c>
      <c r="K15" s="376" t="s">
        <v>229</v>
      </c>
      <c r="L15" s="373" t="s">
        <v>228</v>
      </c>
      <c r="M15" s="374"/>
      <c r="N15" s="374"/>
      <c r="O15" s="376" t="s">
        <v>227</v>
      </c>
    </row>
    <row r="16" spans="1:225" ht="84.2" customHeight="1" x14ac:dyDescent="0.25">
      <c r="A16" s="205">
        <v>1</v>
      </c>
      <c r="B16" s="377"/>
      <c r="C16" s="377"/>
      <c r="D16" s="377"/>
      <c r="E16" s="377"/>
      <c r="F16" s="377"/>
      <c r="G16" s="254" t="s">
        <v>226</v>
      </c>
      <c r="H16" s="254" t="s">
        <v>82</v>
      </c>
      <c r="I16" s="254" t="s">
        <v>85</v>
      </c>
      <c r="J16" s="379"/>
      <c r="K16" s="377"/>
      <c r="L16" s="252" t="s">
        <v>225</v>
      </c>
      <c r="M16" s="253" t="s">
        <v>82</v>
      </c>
      <c r="N16" s="252" t="s">
        <v>85</v>
      </c>
      <c r="O16" s="377"/>
    </row>
    <row r="17" spans="1:16" x14ac:dyDescent="0.25">
      <c r="A17" s="205">
        <v>2</v>
      </c>
      <c r="B17" s="249">
        <v>1</v>
      </c>
      <c r="C17" s="248">
        <v>2</v>
      </c>
      <c r="D17" s="248">
        <v>3</v>
      </c>
      <c r="E17" s="248">
        <v>4</v>
      </c>
      <c r="F17" s="248">
        <v>5</v>
      </c>
      <c r="G17" s="251">
        <v>6</v>
      </c>
      <c r="H17" s="251">
        <v>7</v>
      </c>
      <c r="I17" s="251">
        <v>8</v>
      </c>
      <c r="J17" s="250">
        <v>9</v>
      </c>
      <c r="K17" s="249">
        <v>10</v>
      </c>
      <c r="L17" s="249">
        <v>11</v>
      </c>
      <c r="M17" s="249">
        <v>12</v>
      </c>
      <c r="N17" s="249">
        <v>13</v>
      </c>
      <c r="O17" s="248">
        <v>14</v>
      </c>
    </row>
    <row r="18" spans="1:16" ht="57.75" customHeight="1" x14ac:dyDescent="0.25">
      <c r="A18" s="205">
        <v>3</v>
      </c>
      <c r="B18" s="357" t="s">
        <v>380</v>
      </c>
      <c r="C18" s="226" t="s">
        <v>94</v>
      </c>
      <c r="D18" s="225" t="s">
        <v>224</v>
      </c>
      <c r="E18" s="224">
        <v>4718372</v>
      </c>
      <c r="F18" s="219">
        <v>2165417.5648499997</v>
      </c>
      <c r="G18" s="223">
        <v>914289.91299999994</v>
      </c>
      <c r="H18" s="223">
        <v>1247253.3322583335</v>
      </c>
      <c r="I18" s="223">
        <v>3874.3195916666668</v>
      </c>
      <c r="J18" s="368">
        <v>4586558</v>
      </c>
      <c r="K18" s="219">
        <v>1709192.4787416672</v>
      </c>
      <c r="L18" s="219">
        <v>606605.04702500009</v>
      </c>
      <c r="M18" s="219">
        <v>1099598.984856667</v>
      </c>
      <c r="N18" s="219">
        <v>2988.44686</v>
      </c>
      <c r="O18" s="227"/>
      <c r="P18" s="247"/>
    </row>
    <row r="19" spans="1:16" x14ac:dyDescent="0.25">
      <c r="A19" s="205">
        <v>4</v>
      </c>
      <c r="B19" s="358" t="s">
        <v>223</v>
      </c>
      <c r="C19" s="226" t="s">
        <v>94</v>
      </c>
      <c r="D19" s="225" t="s">
        <v>222</v>
      </c>
      <c r="E19" s="224">
        <v>2247416</v>
      </c>
      <c r="F19" s="219">
        <v>595270.72740820947</v>
      </c>
      <c r="G19" s="223">
        <v>557454.2165900002</v>
      </c>
      <c r="H19" s="223">
        <v>34360.291848209185</v>
      </c>
      <c r="I19" s="223">
        <v>3456.2189700000004</v>
      </c>
      <c r="J19" s="368">
        <v>1958691</v>
      </c>
      <c r="K19" s="219">
        <v>481402.53752471646</v>
      </c>
      <c r="L19" s="219">
        <v>436972.62127999996</v>
      </c>
      <c r="M19" s="219">
        <v>41041.248214716499</v>
      </c>
      <c r="N19" s="219">
        <v>3388.6680299999998</v>
      </c>
      <c r="O19" s="218" t="s">
        <v>221</v>
      </c>
    </row>
    <row r="20" spans="1:16" x14ac:dyDescent="0.25">
      <c r="A20" s="205">
        <v>5</v>
      </c>
      <c r="B20" s="359" t="s">
        <v>220</v>
      </c>
      <c r="C20" s="246" t="s">
        <v>94</v>
      </c>
      <c r="D20" s="245" t="s">
        <v>219</v>
      </c>
      <c r="E20" s="238">
        <v>2470956</v>
      </c>
      <c r="F20" s="219">
        <v>1570146.8374417908</v>
      </c>
      <c r="G20" s="223">
        <v>356835.69640999974</v>
      </c>
      <c r="H20" s="223">
        <v>1212893.0404101242</v>
      </c>
      <c r="I20" s="223">
        <v>418.10062166666648</v>
      </c>
      <c r="J20" s="239">
        <v>2627867</v>
      </c>
      <c r="K20" s="244">
        <v>1227789.9412169505</v>
      </c>
      <c r="L20" s="244">
        <v>169632.42574500013</v>
      </c>
      <c r="M20" s="244">
        <v>1058557.7366419504</v>
      </c>
      <c r="N20" s="243">
        <v>-400.2211699999998</v>
      </c>
      <c r="O20" s="218"/>
    </row>
    <row r="21" spans="1:16" x14ac:dyDescent="0.25">
      <c r="A21" s="205">
        <v>6</v>
      </c>
      <c r="B21" s="359" t="s">
        <v>218</v>
      </c>
      <c r="C21" s="246" t="s">
        <v>94</v>
      </c>
      <c r="D21" s="245" t="s">
        <v>217</v>
      </c>
      <c r="E21" s="238"/>
      <c r="F21" s="219">
        <v>0</v>
      </c>
      <c r="G21" s="223">
        <v>0</v>
      </c>
      <c r="H21" s="223">
        <v>0</v>
      </c>
      <c r="I21" s="223">
        <v>0</v>
      </c>
      <c r="J21" s="239">
        <v>0</v>
      </c>
      <c r="K21" s="244">
        <v>0</v>
      </c>
      <c r="L21" s="244">
        <v>0</v>
      </c>
      <c r="M21" s="244">
        <v>0</v>
      </c>
      <c r="N21" s="243">
        <v>0</v>
      </c>
      <c r="O21" s="218"/>
    </row>
    <row r="22" spans="1:16" x14ac:dyDescent="0.25">
      <c r="A22" s="205">
        <v>7</v>
      </c>
      <c r="B22" s="359" t="s">
        <v>216</v>
      </c>
      <c r="C22" s="246" t="s">
        <v>94</v>
      </c>
      <c r="D22" s="245" t="s">
        <v>215</v>
      </c>
      <c r="E22" s="238">
        <v>195087</v>
      </c>
      <c r="F22" s="219">
        <v>51672.403543065673</v>
      </c>
      <c r="G22" s="223">
        <v>48389.745892323845</v>
      </c>
      <c r="H22" s="223">
        <v>2982.6409807997047</v>
      </c>
      <c r="I22" s="223">
        <v>300.01666994212735</v>
      </c>
      <c r="J22" s="239">
        <v>191397</v>
      </c>
      <c r="K22" s="244">
        <v>47041.093067205547</v>
      </c>
      <c r="L22" s="244">
        <v>42699.545895928852</v>
      </c>
      <c r="M22" s="244">
        <v>4010.4175328814904</v>
      </c>
      <c r="N22" s="243">
        <v>331.12963839520626</v>
      </c>
      <c r="O22" s="218" t="s">
        <v>214</v>
      </c>
    </row>
    <row r="23" spans="1:16" x14ac:dyDescent="0.25">
      <c r="A23" s="205">
        <v>8</v>
      </c>
      <c r="B23" s="360" t="s">
        <v>213</v>
      </c>
      <c r="C23" s="246" t="s">
        <v>94</v>
      </c>
      <c r="D23" s="245" t="s">
        <v>212</v>
      </c>
      <c r="E23" s="238">
        <v>2275869</v>
      </c>
      <c r="F23" s="219">
        <v>1518474.4338987248</v>
      </c>
      <c r="G23" s="223">
        <v>308445.9505176759</v>
      </c>
      <c r="H23" s="223">
        <v>1209910.3994293245</v>
      </c>
      <c r="I23" s="223">
        <v>118.08395172453913</v>
      </c>
      <c r="J23" s="239">
        <v>2436470</v>
      </c>
      <c r="K23" s="244">
        <v>1180748.848149745</v>
      </c>
      <c r="L23" s="244">
        <v>126932.87984907128</v>
      </c>
      <c r="M23" s="244">
        <v>1054547.319109069</v>
      </c>
      <c r="N23" s="243">
        <v>-731.35080839520606</v>
      </c>
      <c r="O23" s="218"/>
    </row>
    <row r="24" spans="1:16" x14ac:dyDescent="0.25">
      <c r="A24" s="205">
        <v>9</v>
      </c>
      <c r="B24" s="359" t="s">
        <v>381</v>
      </c>
      <c r="C24" s="246" t="s">
        <v>94</v>
      </c>
      <c r="D24" s="245" t="s">
        <v>212</v>
      </c>
      <c r="E24" s="238"/>
      <c r="F24" s="219"/>
      <c r="G24" s="223"/>
      <c r="H24" s="223"/>
      <c r="I24" s="223"/>
      <c r="J24" s="239">
        <v>3000</v>
      </c>
      <c r="K24" s="244"/>
      <c r="L24" s="244"/>
      <c r="M24" s="244"/>
      <c r="N24" s="243"/>
      <c r="O24" s="218"/>
    </row>
    <row r="25" spans="1:16" x14ac:dyDescent="0.25">
      <c r="A25" s="205">
        <v>10</v>
      </c>
      <c r="B25" s="359" t="s">
        <v>211</v>
      </c>
      <c r="C25" s="246" t="s">
        <v>94</v>
      </c>
      <c r="D25" s="245" t="s">
        <v>210</v>
      </c>
      <c r="E25" s="238">
        <v>26417</v>
      </c>
      <c r="F25" s="219">
        <v>0</v>
      </c>
      <c r="G25" s="223">
        <v>0</v>
      </c>
      <c r="H25" s="223">
        <v>0</v>
      </c>
      <c r="I25" s="223">
        <v>0</v>
      </c>
      <c r="J25" s="239">
        <v>26737</v>
      </c>
      <c r="K25" s="244">
        <v>0</v>
      </c>
      <c r="L25" s="244">
        <v>0</v>
      </c>
      <c r="M25" s="244">
        <v>0</v>
      </c>
      <c r="N25" s="243">
        <v>0</v>
      </c>
      <c r="O25" s="218"/>
    </row>
    <row r="26" spans="1:16" x14ac:dyDescent="0.25">
      <c r="A26" s="205">
        <v>11</v>
      </c>
      <c r="B26" s="359" t="s">
        <v>209</v>
      </c>
      <c r="C26" s="246" t="s">
        <v>94</v>
      </c>
      <c r="D26" s="245" t="s">
        <v>208</v>
      </c>
      <c r="E26" s="238">
        <v>88758</v>
      </c>
      <c r="F26" s="219">
        <v>0</v>
      </c>
      <c r="G26" s="223">
        <v>0</v>
      </c>
      <c r="H26" s="223">
        <v>0</v>
      </c>
      <c r="I26" s="223">
        <v>0</v>
      </c>
      <c r="J26" s="239">
        <v>10495</v>
      </c>
      <c r="K26" s="244">
        <v>0</v>
      </c>
      <c r="L26" s="244">
        <v>0</v>
      </c>
      <c r="M26" s="244">
        <v>0</v>
      </c>
      <c r="N26" s="243">
        <v>0</v>
      </c>
      <c r="O26" s="218"/>
    </row>
    <row r="27" spans="1:16" x14ac:dyDescent="0.25">
      <c r="A27" s="205">
        <v>12</v>
      </c>
      <c r="B27" s="359" t="s">
        <v>207</v>
      </c>
      <c r="C27" s="246" t="s">
        <v>94</v>
      </c>
      <c r="D27" s="245" t="s">
        <v>206</v>
      </c>
      <c r="E27" s="238">
        <v>320528</v>
      </c>
      <c r="F27" s="219">
        <v>0</v>
      </c>
      <c r="G27" s="223">
        <v>0</v>
      </c>
      <c r="H27" s="223">
        <v>0</v>
      </c>
      <c r="I27" s="223">
        <v>0</v>
      </c>
      <c r="J27" s="239">
        <v>133090</v>
      </c>
      <c r="K27" s="244">
        <v>-1134.59014</v>
      </c>
      <c r="L27" s="244">
        <v>-1134.59014</v>
      </c>
      <c r="M27" s="244">
        <v>0</v>
      </c>
      <c r="N27" s="244">
        <v>0</v>
      </c>
      <c r="O27" s="218"/>
    </row>
    <row r="28" spans="1:16" x14ac:dyDescent="0.25">
      <c r="A28" s="205">
        <v>13</v>
      </c>
      <c r="B28" s="359" t="s">
        <v>205</v>
      </c>
      <c r="C28" s="246" t="s">
        <v>94</v>
      </c>
      <c r="D28" s="245" t="s">
        <v>204</v>
      </c>
      <c r="E28" s="238">
        <v>476496</v>
      </c>
      <c r="F28" s="219">
        <v>0</v>
      </c>
      <c r="G28" s="223">
        <v>0</v>
      </c>
      <c r="H28" s="223">
        <v>0</v>
      </c>
      <c r="I28" s="223">
        <v>0</v>
      </c>
      <c r="J28" s="239">
        <v>251868</v>
      </c>
      <c r="K28" s="244">
        <v>26499.220107775487</v>
      </c>
      <c r="L28" s="244">
        <v>25645.971159057233</v>
      </c>
      <c r="M28" s="244">
        <v>844.10694314976138</v>
      </c>
      <c r="N28" s="244">
        <v>9.1420055684943424</v>
      </c>
      <c r="O28" s="218"/>
    </row>
    <row r="29" spans="1:16" x14ac:dyDescent="0.25">
      <c r="A29" s="205">
        <v>14</v>
      </c>
      <c r="B29" s="359" t="s">
        <v>203</v>
      </c>
      <c r="C29" s="246" t="s">
        <v>94</v>
      </c>
      <c r="D29" s="245" t="s">
        <v>202</v>
      </c>
      <c r="E29" s="238">
        <v>2057560</v>
      </c>
      <c r="F29" s="219">
        <v>1518474.4338987248</v>
      </c>
      <c r="G29" s="223">
        <v>308445.9505176759</v>
      </c>
      <c r="H29" s="223">
        <v>1209910.3994293245</v>
      </c>
      <c r="I29" s="223">
        <v>118.08395172453913</v>
      </c>
      <c r="J29" s="239">
        <v>2336934</v>
      </c>
      <c r="K29" s="244">
        <v>1153115.0379019694</v>
      </c>
      <c r="L29" s="244">
        <v>100152.31855001405</v>
      </c>
      <c r="M29" s="244">
        <v>1053703.2121659191</v>
      </c>
      <c r="N29" s="243">
        <v>-740.49281396370043</v>
      </c>
      <c r="O29" s="218"/>
    </row>
    <row r="30" spans="1:16" x14ac:dyDescent="0.25">
      <c r="A30" s="205">
        <v>15</v>
      </c>
      <c r="B30" s="359" t="s">
        <v>201</v>
      </c>
      <c r="C30" s="246" t="s">
        <v>94</v>
      </c>
      <c r="D30" s="245" t="s">
        <v>200</v>
      </c>
      <c r="E30" s="238">
        <v>432911.82199999999</v>
      </c>
      <c r="F30" s="219">
        <v>206022.73628016</v>
      </c>
      <c r="G30" s="223">
        <v>-35982.960396049835</v>
      </c>
      <c r="H30" s="223">
        <v>241982.07988586492</v>
      </c>
      <c r="I30" s="223">
        <v>23.616790344907827</v>
      </c>
      <c r="J30" s="239">
        <v>491601.81099999999</v>
      </c>
      <c r="K30" s="244">
        <v>226923.39595760006</v>
      </c>
      <c r="L30" s="244">
        <v>16330.852087208943</v>
      </c>
      <c r="M30" s="244">
        <v>210740.64243318385</v>
      </c>
      <c r="N30" s="243">
        <v>-148.0985627927401</v>
      </c>
      <c r="O30" s="218"/>
    </row>
    <row r="31" spans="1:16" x14ac:dyDescent="0.25">
      <c r="A31" s="205">
        <v>16</v>
      </c>
      <c r="B31" s="359" t="s">
        <v>199</v>
      </c>
      <c r="C31" s="246" t="s">
        <v>94</v>
      </c>
      <c r="D31" s="245" t="s">
        <v>198</v>
      </c>
      <c r="E31" s="238">
        <v>1618149</v>
      </c>
      <c r="F31" s="219">
        <v>1312451.6976185648</v>
      </c>
      <c r="G31" s="223">
        <v>344428.91091372573</v>
      </c>
      <c r="H31" s="223">
        <v>967928.31954345969</v>
      </c>
      <c r="I31" s="223">
        <v>94.467161379631307</v>
      </c>
      <c r="J31" s="239">
        <v>1847797</v>
      </c>
      <c r="K31" s="244">
        <v>926191.64194436942</v>
      </c>
      <c r="L31" s="244">
        <v>83821.46646280511</v>
      </c>
      <c r="M31" s="244">
        <v>842962.56973273528</v>
      </c>
      <c r="N31" s="243">
        <v>-592.39425117096039</v>
      </c>
      <c r="O31" s="218"/>
    </row>
    <row r="32" spans="1:16" x14ac:dyDescent="0.25">
      <c r="A32" s="205">
        <v>17</v>
      </c>
      <c r="B32" s="361" t="s">
        <v>197</v>
      </c>
      <c r="C32" s="242"/>
      <c r="D32" s="241"/>
      <c r="E32" s="238"/>
      <c r="F32" s="238"/>
      <c r="G32" s="240"/>
      <c r="H32" s="240"/>
      <c r="I32" s="240">
        <v>0</v>
      </c>
      <c r="J32" s="239"/>
      <c r="K32" s="238"/>
      <c r="L32" s="238">
        <v>0</v>
      </c>
      <c r="M32" s="237">
        <v>0</v>
      </c>
      <c r="N32" s="236">
        <v>0</v>
      </c>
      <c r="O32" s="235"/>
    </row>
    <row r="33" spans="1:15" x14ac:dyDescent="0.25">
      <c r="A33" s="205">
        <v>18</v>
      </c>
      <c r="B33" s="358" t="s">
        <v>196</v>
      </c>
      <c r="C33" s="226" t="s">
        <v>94</v>
      </c>
      <c r="D33" s="225">
        <v>140</v>
      </c>
      <c r="E33" s="224"/>
      <c r="F33" s="219"/>
      <c r="G33" s="223">
        <v>0</v>
      </c>
      <c r="H33" s="223">
        <v>0</v>
      </c>
      <c r="I33" s="223">
        <v>0</v>
      </c>
      <c r="J33" s="221"/>
      <c r="K33" s="219">
        <v>0</v>
      </c>
      <c r="L33" s="219">
        <v>0</v>
      </c>
      <c r="M33" s="219">
        <v>0</v>
      </c>
      <c r="N33" s="219">
        <v>0</v>
      </c>
      <c r="O33" s="365"/>
    </row>
    <row r="34" spans="1:15" x14ac:dyDescent="0.25">
      <c r="A34" s="205">
        <v>19</v>
      </c>
      <c r="B34" s="362" t="s">
        <v>195</v>
      </c>
      <c r="C34" s="234"/>
      <c r="D34" s="233"/>
      <c r="E34" s="232"/>
      <c r="F34" s="229"/>
      <c r="G34" s="231">
        <v>0</v>
      </c>
      <c r="H34" s="231"/>
      <c r="I34" s="231">
        <v>0</v>
      </c>
      <c r="J34" s="230"/>
      <c r="K34" s="229"/>
      <c r="L34" s="228">
        <v>0</v>
      </c>
      <c r="M34" s="229">
        <v>0</v>
      </c>
      <c r="N34" s="228">
        <v>0</v>
      </c>
      <c r="O34" s="366"/>
    </row>
    <row r="35" spans="1:15" x14ac:dyDescent="0.25">
      <c r="A35" s="205">
        <v>20</v>
      </c>
      <c r="B35" s="363" t="s">
        <v>194</v>
      </c>
      <c r="C35" s="217"/>
      <c r="D35" s="216"/>
      <c r="E35" s="215"/>
      <c r="F35" s="212"/>
      <c r="G35" s="214">
        <v>0</v>
      </c>
      <c r="H35" s="214"/>
      <c r="I35" s="214">
        <v>0</v>
      </c>
      <c r="J35" s="213"/>
      <c r="K35" s="212"/>
      <c r="L35" s="212">
        <v>0</v>
      </c>
      <c r="M35" s="212">
        <v>0</v>
      </c>
      <c r="N35" s="212">
        <v>0</v>
      </c>
      <c r="O35" s="367"/>
    </row>
    <row r="36" spans="1:15" x14ac:dyDescent="0.25">
      <c r="A36" s="205">
        <v>21</v>
      </c>
      <c r="B36" s="358" t="s">
        <v>193</v>
      </c>
      <c r="C36" s="226" t="s">
        <v>94</v>
      </c>
      <c r="D36" s="225">
        <v>150</v>
      </c>
      <c r="E36" s="224">
        <v>0</v>
      </c>
      <c r="F36" s="219">
        <v>0</v>
      </c>
      <c r="G36" s="223">
        <v>7123.7083900000007</v>
      </c>
      <c r="H36" s="223">
        <v>0</v>
      </c>
      <c r="I36" s="223">
        <v>0</v>
      </c>
      <c r="J36" s="221">
        <v>0</v>
      </c>
      <c r="K36" s="219">
        <v>0</v>
      </c>
      <c r="L36" s="219">
        <v>21528.495999999999</v>
      </c>
      <c r="M36" s="219">
        <v>0</v>
      </c>
      <c r="N36" s="219">
        <v>0</v>
      </c>
      <c r="O36" s="365"/>
    </row>
    <row r="37" spans="1:15" x14ac:dyDescent="0.25">
      <c r="A37" s="205">
        <v>22</v>
      </c>
      <c r="B37" s="363" t="s">
        <v>192</v>
      </c>
      <c r="C37" s="217"/>
      <c r="D37" s="216"/>
      <c r="E37" s="215"/>
      <c r="F37" s="212"/>
      <c r="G37" s="214">
        <v>0</v>
      </c>
      <c r="H37" s="214"/>
      <c r="I37" s="214">
        <v>0</v>
      </c>
      <c r="J37" s="213"/>
      <c r="K37" s="212"/>
      <c r="L37" s="212">
        <v>0</v>
      </c>
      <c r="M37" s="212">
        <v>0</v>
      </c>
      <c r="N37" s="212">
        <v>0</v>
      </c>
      <c r="O37" s="367"/>
    </row>
    <row r="38" spans="1:15" x14ac:dyDescent="0.25">
      <c r="B38" s="207"/>
      <c r="C38" s="207"/>
      <c r="D38" s="207"/>
      <c r="E38" s="208"/>
      <c r="F38" s="207"/>
      <c r="G38" s="207"/>
      <c r="H38" s="207"/>
      <c r="I38" s="207"/>
      <c r="J38" s="207"/>
      <c r="K38" s="207"/>
      <c r="L38" s="207"/>
      <c r="M38" s="207"/>
      <c r="N38" s="207"/>
      <c r="O38" s="207"/>
    </row>
    <row r="39" spans="1:15" x14ac:dyDescent="0.25">
      <c r="B39" s="208" t="s">
        <v>191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1:15" x14ac:dyDescent="0.25">
      <c r="B40" s="207" t="s">
        <v>190</v>
      </c>
      <c r="C40" s="207"/>
      <c r="D40" s="207"/>
      <c r="E40" s="208"/>
      <c r="F40" s="207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x14ac:dyDescent="0.25">
      <c r="B41" s="207" t="s">
        <v>189</v>
      </c>
      <c r="C41" s="207"/>
      <c r="D41" s="207"/>
      <c r="E41" s="208"/>
      <c r="F41" s="207"/>
      <c r="G41" s="207"/>
      <c r="H41" s="207"/>
      <c r="I41" s="207"/>
      <c r="J41" s="207"/>
      <c r="K41" s="207"/>
      <c r="L41" s="207"/>
      <c r="M41" s="207"/>
      <c r="N41" s="207"/>
      <c r="O41" s="207"/>
    </row>
    <row r="42" spans="1:15" x14ac:dyDescent="0.25">
      <c r="B42" s="375" t="s">
        <v>188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</row>
    <row r="43" spans="1:15" x14ac:dyDescent="0.25">
      <c r="B43" s="208" t="s">
        <v>187</v>
      </c>
      <c r="C43" s="210"/>
      <c r="D43" s="211"/>
      <c r="E43" s="211"/>
      <c r="F43" s="210"/>
      <c r="G43" s="210"/>
      <c r="H43" s="210"/>
      <c r="I43" s="210"/>
      <c r="J43" s="210"/>
      <c r="K43" s="210"/>
      <c r="L43" s="210"/>
      <c r="M43" s="210"/>
      <c r="N43" s="210"/>
      <c r="O43" s="210"/>
    </row>
    <row r="44" spans="1:15" x14ac:dyDescent="0.25">
      <c r="B44" s="207"/>
      <c r="C44" s="207"/>
      <c r="D44" s="207"/>
      <c r="E44" s="208"/>
      <c r="F44" s="207"/>
      <c r="H44" s="207"/>
      <c r="I44" s="207"/>
      <c r="J44" s="355"/>
      <c r="K44" s="355"/>
      <c r="L44" s="355"/>
      <c r="M44" s="355"/>
      <c r="N44" s="355"/>
    </row>
    <row r="45" spans="1:15" x14ac:dyDescent="0.25">
      <c r="B45" s="207" t="s">
        <v>97</v>
      </c>
      <c r="C45" s="207"/>
      <c r="D45" s="207"/>
      <c r="E45" s="208"/>
      <c r="F45" s="371"/>
      <c r="G45" s="371"/>
      <c r="H45" s="207"/>
      <c r="I45" s="207"/>
      <c r="J45" s="355"/>
      <c r="K45" s="355"/>
      <c r="L45" s="355"/>
      <c r="M45" s="355"/>
      <c r="N45" s="355"/>
    </row>
    <row r="46" spans="1:15" x14ac:dyDescent="0.25">
      <c r="B46" s="207"/>
      <c r="C46" s="207"/>
      <c r="D46" s="207"/>
      <c r="E46" s="208"/>
      <c r="F46" s="372"/>
      <c r="G46" s="372"/>
      <c r="H46" s="207"/>
      <c r="I46" s="207"/>
      <c r="J46" s="355"/>
      <c r="K46" s="355"/>
      <c r="L46" s="355"/>
      <c r="M46" s="355"/>
      <c r="N46" s="355"/>
    </row>
    <row r="47" spans="1:15" x14ac:dyDescent="0.25">
      <c r="B47" s="207" t="s">
        <v>186</v>
      </c>
      <c r="C47" s="207"/>
      <c r="D47" s="207"/>
      <c r="E47" s="208"/>
      <c r="F47" s="371"/>
      <c r="G47" s="371"/>
      <c r="H47" s="207"/>
      <c r="I47" s="207"/>
      <c r="J47" s="355"/>
      <c r="K47" s="355"/>
      <c r="L47" s="355"/>
      <c r="M47" s="355"/>
      <c r="N47" s="355"/>
    </row>
    <row r="48" spans="1:15" x14ac:dyDescent="0.25">
      <c r="B48" s="207"/>
      <c r="C48" s="207"/>
      <c r="D48" s="207"/>
      <c r="E48" s="208"/>
      <c r="F48" s="372"/>
      <c r="G48" s="372"/>
      <c r="H48" s="207"/>
      <c r="I48" s="207"/>
      <c r="J48" s="355"/>
      <c r="K48" s="355"/>
      <c r="L48" s="355"/>
      <c r="M48" s="355"/>
      <c r="N48" s="355"/>
    </row>
    <row r="49" spans="7:14" x14ac:dyDescent="0.25">
      <c r="J49" s="355"/>
      <c r="K49" s="355"/>
      <c r="L49" s="355"/>
      <c r="M49" s="355"/>
      <c r="N49" s="355"/>
    </row>
    <row r="50" spans="7:14" x14ac:dyDescent="0.25">
      <c r="J50" s="355"/>
      <c r="K50" s="355"/>
      <c r="L50" s="355"/>
      <c r="M50" s="355"/>
      <c r="N50" s="355"/>
    </row>
    <row r="51" spans="7:14" x14ac:dyDescent="0.25">
      <c r="J51" s="355"/>
      <c r="K51" s="355"/>
      <c r="L51" s="355"/>
      <c r="M51" s="355"/>
      <c r="N51" s="355"/>
    </row>
    <row r="52" spans="7:14" x14ac:dyDescent="0.25">
      <c r="J52" s="355"/>
      <c r="K52" s="355"/>
      <c r="L52" s="355"/>
      <c r="M52" s="355"/>
      <c r="N52" s="355"/>
    </row>
    <row r="53" spans="7:14" x14ac:dyDescent="0.25">
      <c r="J53" s="355"/>
      <c r="K53" s="355"/>
      <c r="L53" s="355"/>
      <c r="M53" s="355"/>
      <c r="N53" s="355"/>
    </row>
    <row r="54" spans="7:14" x14ac:dyDescent="0.25">
      <c r="J54" s="355"/>
      <c r="K54" s="355"/>
      <c r="L54" s="355"/>
      <c r="M54" s="355"/>
      <c r="N54" s="355"/>
    </row>
    <row r="55" spans="7:14" x14ac:dyDescent="0.25">
      <c r="J55" s="355"/>
      <c r="K55" s="355"/>
      <c r="L55" s="355"/>
      <c r="M55" s="355"/>
      <c r="N55" s="355"/>
    </row>
    <row r="56" spans="7:14" x14ac:dyDescent="0.25">
      <c r="J56" s="355"/>
      <c r="K56" s="355"/>
      <c r="L56" s="355"/>
      <c r="M56" s="355"/>
      <c r="N56" s="355"/>
    </row>
    <row r="57" spans="7:14" x14ac:dyDescent="0.25">
      <c r="J57" s="356"/>
      <c r="K57" s="356"/>
      <c r="L57" s="356"/>
      <c r="M57" s="356"/>
      <c r="N57" s="356"/>
    </row>
    <row r="58" spans="7:14" x14ac:dyDescent="0.25">
      <c r="J58" s="356"/>
      <c r="K58" s="356"/>
      <c r="L58" s="356"/>
      <c r="M58" s="356"/>
      <c r="N58" s="356"/>
    </row>
    <row r="59" spans="7:14" x14ac:dyDescent="0.25">
      <c r="G59" s="207"/>
      <c r="J59" s="355"/>
      <c r="K59" s="355"/>
      <c r="L59" s="355"/>
      <c r="M59" s="355"/>
      <c r="N59" s="355"/>
    </row>
    <row r="60" spans="7:14" x14ac:dyDescent="0.25">
      <c r="G60" s="207"/>
      <c r="J60" s="355"/>
      <c r="K60" s="355"/>
      <c r="L60" s="355"/>
      <c r="M60" s="355"/>
      <c r="N60" s="355"/>
    </row>
    <row r="61" spans="7:14" x14ac:dyDescent="0.25">
      <c r="G61" s="207"/>
      <c r="J61" s="355"/>
      <c r="K61" s="355"/>
      <c r="L61" s="355"/>
      <c r="M61" s="355"/>
      <c r="N61" s="355"/>
    </row>
    <row r="62" spans="7:14" x14ac:dyDescent="0.25">
      <c r="G62" s="207"/>
      <c r="J62" s="355"/>
      <c r="K62" s="355"/>
      <c r="L62" s="355"/>
      <c r="M62" s="355"/>
      <c r="N62" s="355"/>
    </row>
    <row r="63" spans="7:14" x14ac:dyDescent="0.25">
      <c r="G63" s="207"/>
      <c r="J63" s="355"/>
      <c r="K63" s="355"/>
      <c r="L63" s="355"/>
      <c r="M63" s="355"/>
      <c r="N63" s="355"/>
    </row>
    <row r="64" spans="7:14" x14ac:dyDescent="0.25">
      <c r="J64" s="355"/>
      <c r="K64" s="355"/>
      <c r="L64" s="355"/>
      <c r="M64" s="355"/>
      <c r="N64" s="355"/>
    </row>
    <row r="65" spans="10:14" x14ac:dyDescent="0.25">
      <c r="J65" s="355"/>
      <c r="K65" s="355"/>
      <c r="L65" s="355"/>
      <c r="M65" s="355"/>
      <c r="N65" s="355"/>
    </row>
    <row r="66" spans="10:14" x14ac:dyDescent="0.25">
      <c r="J66" s="355"/>
      <c r="K66" s="355"/>
      <c r="L66" s="355"/>
      <c r="M66" s="355"/>
      <c r="N66" s="355"/>
    </row>
    <row r="67" spans="10:14" x14ac:dyDescent="0.25">
      <c r="J67" s="355"/>
      <c r="K67" s="355"/>
      <c r="L67" s="355"/>
      <c r="M67" s="355"/>
      <c r="N67" s="355"/>
    </row>
    <row r="68" spans="10:14" x14ac:dyDescent="0.25">
      <c r="J68" s="355"/>
      <c r="K68" s="355"/>
      <c r="L68" s="355"/>
      <c r="M68" s="355"/>
      <c r="N68" s="355"/>
    </row>
    <row r="69" spans="10:14" x14ac:dyDescent="0.25">
      <c r="J69" s="355"/>
      <c r="K69" s="355"/>
      <c r="L69" s="355"/>
      <c r="M69" s="355"/>
      <c r="N69" s="355"/>
    </row>
    <row r="70" spans="10:14" x14ac:dyDescent="0.25">
      <c r="J70" s="355"/>
      <c r="K70" s="355"/>
      <c r="L70" s="355"/>
      <c r="M70" s="355"/>
      <c r="N70" s="355"/>
    </row>
    <row r="71" spans="10:14" x14ac:dyDescent="0.25">
      <c r="J71" s="355"/>
      <c r="K71" s="355"/>
      <c r="L71" s="355"/>
      <c r="M71" s="355"/>
      <c r="N71" s="355"/>
    </row>
  </sheetData>
  <mergeCells count="25">
    <mergeCell ref="C11:G11"/>
    <mergeCell ref="FU11:HQ11"/>
    <mergeCell ref="B1:O1"/>
    <mergeCell ref="FU9:HQ9"/>
    <mergeCell ref="C10:F10"/>
    <mergeCell ref="FU10:HQ10"/>
    <mergeCell ref="C12:E12"/>
    <mergeCell ref="FU12:HQ12"/>
    <mergeCell ref="C13:E13"/>
    <mergeCell ref="FU13:HQ13"/>
    <mergeCell ref="B15:B16"/>
    <mergeCell ref="C15:C16"/>
    <mergeCell ref="D15:D16"/>
    <mergeCell ref="E15:E16"/>
    <mergeCell ref="F47:G47"/>
    <mergeCell ref="F48:G48"/>
    <mergeCell ref="G15:I15"/>
    <mergeCell ref="L15:N15"/>
    <mergeCell ref="B42:O42"/>
    <mergeCell ref="F45:G45"/>
    <mergeCell ref="F15:F16"/>
    <mergeCell ref="J15:J16"/>
    <mergeCell ref="K15:K16"/>
    <mergeCell ref="O15:O16"/>
    <mergeCell ref="F46:G46"/>
  </mergeCells>
  <conditionalFormatting sqref="M18:N23 M25:N37 E18:E23 E25:E37 F18:G18 F32:G37 J18:J23 J25:J37 J44:L56 J59:L71 K18:L37">
    <cfRule type="cellIs" dxfId="21" priority="32" operator="equal">
      <formula>0</formula>
    </cfRule>
  </conditionalFormatting>
  <conditionalFormatting sqref="F19:G23 F25:G31">
    <cfRule type="cellIs" dxfId="20" priority="26" operator="equal">
      <formula>0</formula>
    </cfRule>
  </conditionalFormatting>
  <conditionalFormatting sqref="I18 I32:I37">
    <cfRule type="cellIs" dxfId="19" priority="23" operator="equal">
      <formula>0</formula>
    </cfRule>
  </conditionalFormatting>
  <conditionalFormatting sqref="H19:H23 H25:H31">
    <cfRule type="cellIs" dxfId="18" priority="24" operator="equal">
      <formula>0</formula>
    </cfRule>
  </conditionalFormatting>
  <conditionalFormatting sqref="H18 H32:H37">
    <cfRule type="cellIs" dxfId="17" priority="25" operator="equal">
      <formula>0</formula>
    </cfRule>
  </conditionalFormatting>
  <conditionalFormatting sqref="I19:I23 I25:I31">
    <cfRule type="cellIs" dxfId="16" priority="22" operator="equal">
      <formula>0</formula>
    </cfRule>
  </conditionalFormatting>
  <conditionalFormatting sqref="M45:N56">
    <cfRule type="cellIs" dxfId="15" priority="21" operator="equal">
      <formula>0</formula>
    </cfRule>
  </conditionalFormatting>
  <conditionalFormatting sqref="M59:N71">
    <cfRule type="cellIs" dxfId="14" priority="17" operator="equal">
      <formula>0</formula>
    </cfRule>
  </conditionalFormatting>
  <conditionalFormatting sqref="J24 M24:N24">
    <cfRule type="cellIs" dxfId="13" priority="13" operator="equal">
      <formula>0</formula>
    </cfRule>
  </conditionalFormatting>
  <conditionalFormatting sqref="F24:G24">
    <cfRule type="cellIs" dxfId="12" priority="9" operator="equal">
      <formula>0</formula>
    </cfRule>
  </conditionalFormatting>
  <conditionalFormatting sqref="H24">
    <cfRule type="cellIs" dxfId="11" priority="8" operator="equal">
      <formula>0</formula>
    </cfRule>
  </conditionalFormatting>
  <conditionalFormatting sqref="I24">
    <cfRule type="cellIs" dxfId="10" priority="7" operator="equal">
      <formula>0</formula>
    </cfRule>
  </conditionalFormatting>
  <conditionalFormatting sqref="E24">
    <cfRule type="cellIs" dxfId="9" priority="6" operator="equal">
      <formula>0</formula>
    </cfRule>
  </conditionalFormatting>
  <conditionalFormatting sqref="M44:N44">
    <cfRule type="cellIs" dxfId="8" priority="5" operator="equal">
      <formula>0</formula>
    </cfRule>
  </conditionalFormatting>
  <conditionalFormatting sqref="O33:O37">
    <cfRule type="cellIs" dxfId="7" priority="1" operator="equal">
      <formula>0</formula>
    </cfRule>
  </conditionalFormatting>
  <dataValidations count="1">
    <dataValidation type="list" allowBlank="1" showInputMessage="1" showErrorMessage="1" sqref="C12">
      <formula1>$Q$8:$Q$13</formula1>
    </dataValidation>
  </dataValidations>
  <pageMargins left="0.31496062992125984" right="0" top="0" bottom="0.15748031496062992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="70" zoomScaleNormal="70" workbookViewId="0">
      <selection activeCell="E34" sqref="E34"/>
    </sheetView>
  </sheetViews>
  <sheetFormatPr defaultColWidth="0.85546875" defaultRowHeight="15" outlineLevelRow="1" x14ac:dyDescent="0.25"/>
  <cols>
    <col min="1" max="1" width="4.140625" style="207" customWidth="1"/>
    <col min="2" max="2" width="44.42578125" style="207" customWidth="1"/>
    <col min="3" max="3" width="10.7109375" style="207" customWidth="1"/>
    <col min="4" max="4" width="7" style="207" customWidth="1"/>
    <col min="5" max="5" width="11.7109375" style="207" customWidth="1"/>
    <col min="6" max="6" width="13.42578125" style="207" customWidth="1"/>
    <col min="7" max="7" width="12.42578125" style="335" customWidth="1"/>
    <col min="8" max="8" width="10.5703125" style="207" customWidth="1"/>
    <col min="9" max="9" width="13.28515625" style="207" customWidth="1"/>
    <col min="10" max="10" width="9.7109375" style="265" customWidth="1"/>
    <col min="11" max="11" width="15" style="265" customWidth="1"/>
    <col min="12" max="12" width="12.5703125" style="265" customWidth="1"/>
    <col min="13" max="13" width="14.7109375" style="265" customWidth="1"/>
    <col min="14" max="14" width="10.28515625" style="265" customWidth="1"/>
    <col min="15" max="15" width="11.5703125" style="265" customWidth="1"/>
    <col min="16" max="16" width="13.140625" style="265" customWidth="1"/>
    <col min="17" max="17" width="14.28515625" style="265" customWidth="1"/>
    <col min="18" max="153" width="0.85546875" style="207"/>
    <col min="154" max="154" width="0.7109375" style="207" customWidth="1"/>
    <col min="155" max="195" width="0.85546875" style="207"/>
    <col min="196" max="196" width="2.28515625" style="207" customWidth="1"/>
    <col min="197" max="202" width="0.85546875" style="207"/>
    <col min="203" max="203" width="1.42578125" style="207" customWidth="1"/>
    <col min="204" max="209" width="0.85546875" style="207"/>
    <col min="210" max="210" width="2.42578125" style="207" customWidth="1"/>
    <col min="211" max="241" width="0.85546875" style="207"/>
    <col min="242" max="242" width="1.28515625" style="207" customWidth="1"/>
    <col min="243" max="255" width="0.85546875" style="207"/>
    <col min="256" max="256" width="1.5703125" style="207" customWidth="1"/>
    <col min="257" max="409" width="0.85546875" style="207"/>
    <col min="410" max="410" width="0.7109375" style="207" customWidth="1"/>
    <col min="411" max="451" width="0.85546875" style="207"/>
    <col min="452" max="452" width="2.28515625" style="207" customWidth="1"/>
    <col min="453" max="458" width="0.85546875" style="207"/>
    <col min="459" max="459" width="1.42578125" style="207" customWidth="1"/>
    <col min="460" max="465" width="0.85546875" style="207"/>
    <col min="466" max="466" width="2.42578125" style="207" customWidth="1"/>
    <col min="467" max="497" width="0.85546875" style="207"/>
    <col min="498" max="498" width="1.28515625" style="207" customWidth="1"/>
    <col min="499" max="511" width="0.85546875" style="207"/>
    <col min="512" max="512" width="1.5703125" style="207" customWidth="1"/>
    <col min="513" max="665" width="0.85546875" style="207"/>
    <col min="666" max="666" width="0.7109375" style="207" customWidth="1"/>
    <col min="667" max="707" width="0.85546875" style="207"/>
    <col min="708" max="708" width="2.28515625" style="207" customWidth="1"/>
    <col min="709" max="714" width="0.85546875" style="207"/>
    <col min="715" max="715" width="1.42578125" style="207" customWidth="1"/>
    <col min="716" max="721" width="0.85546875" style="207"/>
    <col min="722" max="722" width="2.42578125" style="207" customWidth="1"/>
    <col min="723" max="753" width="0.85546875" style="207"/>
    <col min="754" max="754" width="1.28515625" style="207" customWidth="1"/>
    <col min="755" max="767" width="0.85546875" style="207"/>
    <col min="768" max="768" width="1.5703125" style="207" customWidth="1"/>
    <col min="769" max="921" width="0.85546875" style="207"/>
    <col min="922" max="922" width="0.7109375" style="207" customWidth="1"/>
    <col min="923" max="963" width="0.85546875" style="207"/>
    <col min="964" max="964" width="2.28515625" style="207" customWidth="1"/>
    <col min="965" max="970" width="0.85546875" style="207"/>
    <col min="971" max="971" width="1.42578125" style="207" customWidth="1"/>
    <col min="972" max="977" width="0.85546875" style="207"/>
    <col min="978" max="978" width="2.42578125" style="207" customWidth="1"/>
    <col min="979" max="1009" width="0.85546875" style="207"/>
    <col min="1010" max="1010" width="1.28515625" style="207" customWidth="1"/>
    <col min="1011" max="1023" width="0.85546875" style="207"/>
    <col min="1024" max="1024" width="1.5703125" style="207" customWidth="1"/>
    <col min="1025" max="1177" width="0.85546875" style="207"/>
    <col min="1178" max="1178" width="0.7109375" style="207" customWidth="1"/>
    <col min="1179" max="1219" width="0.85546875" style="207"/>
    <col min="1220" max="1220" width="2.28515625" style="207" customWidth="1"/>
    <col min="1221" max="1226" width="0.85546875" style="207"/>
    <col min="1227" max="1227" width="1.42578125" style="207" customWidth="1"/>
    <col min="1228" max="1233" width="0.85546875" style="207"/>
    <col min="1234" max="1234" width="2.42578125" style="207" customWidth="1"/>
    <col min="1235" max="1265" width="0.85546875" style="207"/>
    <col min="1266" max="1266" width="1.28515625" style="207" customWidth="1"/>
    <col min="1267" max="1279" width="0.85546875" style="207"/>
    <col min="1280" max="1280" width="1.5703125" style="207" customWidth="1"/>
    <col min="1281" max="1433" width="0.85546875" style="207"/>
    <col min="1434" max="1434" width="0.7109375" style="207" customWidth="1"/>
    <col min="1435" max="1475" width="0.85546875" style="207"/>
    <col min="1476" max="1476" width="2.28515625" style="207" customWidth="1"/>
    <col min="1477" max="1482" width="0.85546875" style="207"/>
    <col min="1483" max="1483" width="1.42578125" style="207" customWidth="1"/>
    <col min="1484" max="1489" width="0.85546875" style="207"/>
    <col min="1490" max="1490" width="2.42578125" style="207" customWidth="1"/>
    <col min="1491" max="1521" width="0.85546875" style="207"/>
    <col min="1522" max="1522" width="1.28515625" style="207" customWidth="1"/>
    <col min="1523" max="1535" width="0.85546875" style="207"/>
    <col min="1536" max="1536" width="1.5703125" style="207" customWidth="1"/>
    <col min="1537" max="1689" width="0.85546875" style="207"/>
    <col min="1690" max="1690" width="0.7109375" style="207" customWidth="1"/>
    <col min="1691" max="1731" width="0.85546875" style="207"/>
    <col min="1732" max="1732" width="2.28515625" style="207" customWidth="1"/>
    <col min="1733" max="1738" width="0.85546875" style="207"/>
    <col min="1739" max="1739" width="1.42578125" style="207" customWidth="1"/>
    <col min="1740" max="1745" width="0.85546875" style="207"/>
    <col min="1746" max="1746" width="2.42578125" style="207" customWidth="1"/>
    <col min="1747" max="1777" width="0.85546875" style="207"/>
    <col min="1778" max="1778" width="1.28515625" style="207" customWidth="1"/>
    <col min="1779" max="1791" width="0.85546875" style="207"/>
    <col min="1792" max="1792" width="1.5703125" style="207" customWidth="1"/>
    <col min="1793" max="1945" width="0.85546875" style="207"/>
    <col min="1946" max="1946" width="0.7109375" style="207" customWidth="1"/>
    <col min="1947" max="1987" width="0.85546875" style="207"/>
    <col min="1988" max="1988" width="2.28515625" style="207" customWidth="1"/>
    <col min="1989" max="1994" width="0.85546875" style="207"/>
    <col min="1995" max="1995" width="1.42578125" style="207" customWidth="1"/>
    <col min="1996" max="2001" width="0.85546875" style="207"/>
    <col min="2002" max="2002" width="2.42578125" style="207" customWidth="1"/>
    <col min="2003" max="2033" width="0.85546875" style="207"/>
    <col min="2034" max="2034" width="1.28515625" style="207" customWidth="1"/>
    <col min="2035" max="2047" width="0.85546875" style="207"/>
    <col min="2048" max="2048" width="1.5703125" style="207" customWidth="1"/>
    <col min="2049" max="2201" width="0.85546875" style="207"/>
    <col min="2202" max="2202" width="0.7109375" style="207" customWidth="1"/>
    <col min="2203" max="2243" width="0.85546875" style="207"/>
    <col min="2244" max="2244" width="2.28515625" style="207" customWidth="1"/>
    <col min="2245" max="2250" width="0.85546875" style="207"/>
    <col min="2251" max="2251" width="1.42578125" style="207" customWidth="1"/>
    <col min="2252" max="2257" width="0.85546875" style="207"/>
    <col min="2258" max="2258" width="2.42578125" style="207" customWidth="1"/>
    <col min="2259" max="2289" width="0.85546875" style="207"/>
    <col min="2290" max="2290" width="1.28515625" style="207" customWidth="1"/>
    <col min="2291" max="2303" width="0.85546875" style="207"/>
    <col min="2304" max="2304" width="1.5703125" style="207" customWidth="1"/>
    <col min="2305" max="2457" width="0.85546875" style="207"/>
    <col min="2458" max="2458" width="0.7109375" style="207" customWidth="1"/>
    <col min="2459" max="2499" width="0.85546875" style="207"/>
    <col min="2500" max="2500" width="2.28515625" style="207" customWidth="1"/>
    <col min="2501" max="2506" width="0.85546875" style="207"/>
    <col min="2507" max="2507" width="1.42578125" style="207" customWidth="1"/>
    <col min="2508" max="2513" width="0.85546875" style="207"/>
    <col min="2514" max="2514" width="2.42578125" style="207" customWidth="1"/>
    <col min="2515" max="2545" width="0.85546875" style="207"/>
    <col min="2546" max="2546" width="1.28515625" style="207" customWidth="1"/>
    <col min="2547" max="2559" width="0.85546875" style="207"/>
    <col min="2560" max="2560" width="1.5703125" style="207" customWidth="1"/>
    <col min="2561" max="2713" width="0.85546875" style="207"/>
    <col min="2714" max="2714" width="0.7109375" style="207" customWidth="1"/>
    <col min="2715" max="2755" width="0.85546875" style="207"/>
    <col min="2756" max="2756" width="2.28515625" style="207" customWidth="1"/>
    <col min="2757" max="2762" width="0.85546875" style="207"/>
    <col min="2763" max="2763" width="1.42578125" style="207" customWidth="1"/>
    <col min="2764" max="2769" width="0.85546875" style="207"/>
    <col min="2770" max="2770" width="2.42578125" style="207" customWidth="1"/>
    <col min="2771" max="2801" width="0.85546875" style="207"/>
    <col min="2802" max="2802" width="1.28515625" style="207" customWidth="1"/>
    <col min="2803" max="2815" width="0.85546875" style="207"/>
    <col min="2816" max="2816" width="1.5703125" style="207" customWidth="1"/>
    <col min="2817" max="2969" width="0.85546875" style="207"/>
    <col min="2970" max="2970" width="0.7109375" style="207" customWidth="1"/>
    <col min="2971" max="3011" width="0.85546875" style="207"/>
    <col min="3012" max="3012" width="2.28515625" style="207" customWidth="1"/>
    <col min="3013" max="3018" width="0.85546875" style="207"/>
    <col min="3019" max="3019" width="1.42578125" style="207" customWidth="1"/>
    <col min="3020" max="3025" width="0.85546875" style="207"/>
    <col min="3026" max="3026" width="2.42578125" style="207" customWidth="1"/>
    <col min="3027" max="3057" width="0.85546875" style="207"/>
    <col min="3058" max="3058" width="1.28515625" style="207" customWidth="1"/>
    <col min="3059" max="3071" width="0.85546875" style="207"/>
    <col min="3072" max="3072" width="1.5703125" style="207" customWidth="1"/>
    <col min="3073" max="3225" width="0.85546875" style="207"/>
    <col min="3226" max="3226" width="0.7109375" style="207" customWidth="1"/>
    <col min="3227" max="3267" width="0.85546875" style="207"/>
    <col min="3268" max="3268" width="2.28515625" style="207" customWidth="1"/>
    <col min="3269" max="3274" width="0.85546875" style="207"/>
    <col min="3275" max="3275" width="1.42578125" style="207" customWidth="1"/>
    <col min="3276" max="3281" width="0.85546875" style="207"/>
    <col min="3282" max="3282" width="2.42578125" style="207" customWidth="1"/>
    <col min="3283" max="3313" width="0.85546875" style="207"/>
    <col min="3314" max="3314" width="1.28515625" style="207" customWidth="1"/>
    <col min="3315" max="3327" width="0.85546875" style="207"/>
    <col min="3328" max="3328" width="1.5703125" style="207" customWidth="1"/>
    <col min="3329" max="3481" width="0.85546875" style="207"/>
    <col min="3482" max="3482" width="0.7109375" style="207" customWidth="1"/>
    <col min="3483" max="3523" width="0.85546875" style="207"/>
    <col min="3524" max="3524" width="2.28515625" style="207" customWidth="1"/>
    <col min="3525" max="3530" width="0.85546875" style="207"/>
    <col min="3531" max="3531" width="1.42578125" style="207" customWidth="1"/>
    <col min="3532" max="3537" width="0.85546875" style="207"/>
    <col min="3538" max="3538" width="2.42578125" style="207" customWidth="1"/>
    <col min="3539" max="3569" width="0.85546875" style="207"/>
    <col min="3570" max="3570" width="1.28515625" style="207" customWidth="1"/>
    <col min="3571" max="3583" width="0.85546875" style="207"/>
    <col min="3584" max="3584" width="1.5703125" style="207" customWidth="1"/>
    <col min="3585" max="3737" width="0.85546875" style="207"/>
    <col min="3738" max="3738" width="0.7109375" style="207" customWidth="1"/>
    <col min="3739" max="3779" width="0.85546875" style="207"/>
    <col min="3780" max="3780" width="2.28515625" style="207" customWidth="1"/>
    <col min="3781" max="3786" width="0.85546875" style="207"/>
    <col min="3787" max="3787" width="1.42578125" style="207" customWidth="1"/>
    <col min="3788" max="3793" width="0.85546875" style="207"/>
    <col min="3794" max="3794" width="2.42578125" style="207" customWidth="1"/>
    <col min="3795" max="3825" width="0.85546875" style="207"/>
    <col min="3826" max="3826" width="1.28515625" style="207" customWidth="1"/>
    <col min="3827" max="3839" width="0.85546875" style="207"/>
    <col min="3840" max="3840" width="1.5703125" style="207" customWidth="1"/>
    <col min="3841" max="3993" width="0.85546875" style="207"/>
    <col min="3994" max="3994" width="0.7109375" style="207" customWidth="1"/>
    <col min="3995" max="4035" width="0.85546875" style="207"/>
    <col min="4036" max="4036" width="2.28515625" style="207" customWidth="1"/>
    <col min="4037" max="4042" width="0.85546875" style="207"/>
    <col min="4043" max="4043" width="1.42578125" style="207" customWidth="1"/>
    <col min="4044" max="4049" width="0.85546875" style="207"/>
    <col min="4050" max="4050" width="2.42578125" style="207" customWidth="1"/>
    <col min="4051" max="4081" width="0.85546875" style="207"/>
    <col min="4082" max="4082" width="1.28515625" style="207" customWidth="1"/>
    <col min="4083" max="4095" width="0.85546875" style="207"/>
    <col min="4096" max="4096" width="1.5703125" style="207" customWidth="1"/>
    <col min="4097" max="4249" width="0.85546875" style="207"/>
    <col min="4250" max="4250" width="0.7109375" style="207" customWidth="1"/>
    <col min="4251" max="4291" width="0.85546875" style="207"/>
    <col min="4292" max="4292" width="2.28515625" style="207" customWidth="1"/>
    <col min="4293" max="4298" width="0.85546875" style="207"/>
    <col min="4299" max="4299" width="1.42578125" style="207" customWidth="1"/>
    <col min="4300" max="4305" width="0.85546875" style="207"/>
    <col min="4306" max="4306" width="2.42578125" style="207" customWidth="1"/>
    <col min="4307" max="4337" width="0.85546875" style="207"/>
    <col min="4338" max="4338" width="1.28515625" style="207" customWidth="1"/>
    <col min="4339" max="4351" width="0.85546875" style="207"/>
    <col min="4352" max="4352" width="1.5703125" style="207" customWidth="1"/>
    <col min="4353" max="4505" width="0.85546875" style="207"/>
    <col min="4506" max="4506" width="0.7109375" style="207" customWidth="1"/>
    <col min="4507" max="4547" width="0.85546875" style="207"/>
    <col min="4548" max="4548" width="2.28515625" style="207" customWidth="1"/>
    <col min="4549" max="4554" width="0.85546875" style="207"/>
    <col min="4555" max="4555" width="1.42578125" style="207" customWidth="1"/>
    <col min="4556" max="4561" width="0.85546875" style="207"/>
    <col min="4562" max="4562" width="2.42578125" style="207" customWidth="1"/>
    <col min="4563" max="4593" width="0.85546875" style="207"/>
    <col min="4594" max="4594" width="1.28515625" style="207" customWidth="1"/>
    <col min="4595" max="4607" width="0.85546875" style="207"/>
    <col min="4608" max="4608" width="1.5703125" style="207" customWidth="1"/>
    <col min="4609" max="4761" width="0.85546875" style="207"/>
    <col min="4762" max="4762" width="0.7109375" style="207" customWidth="1"/>
    <col min="4763" max="4803" width="0.85546875" style="207"/>
    <col min="4804" max="4804" width="2.28515625" style="207" customWidth="1"/>
    <col min="4805" max="4810" width="0.85546875" style="207"/>
    <col min="4811" max="4811" width="1.42578125" style="207" customWidth="1"/>
    <col min="4812" max="4817" width="0.85546875" style="207"/>
    <col min="4818" max="4818" width="2.42578125" style="207" customWidth="1"/>
    <col min="4819" max="4849" width="0.85546875" style="207"/>
    <col min="4850" max="4850" width="1.28515625" style="207" customWidth="1"/>
    <col min="4851" max="4863" width="0.85546875" style="207"/>
    <col min="4864" max="4864" width="1.5703125" style="207" customWidth="1"/>
    <col min="4865" max="5017" width="0.85546875" style="207"/>
    <col min="5018" max="5018" width="0.7109375" style="207" customWidth="1"/>
    <col min="5019" max="5059" width="0.85546875" style="207"/>
    <col min="5060" max="5060" width="2.28515625" style="207" customWidth="1"/>
    <col min="5061" max="5066" width="0.85546875" style="207"/>
    <col min="5067" max="5067" width="1.42578125" style="207" customWidth="1"/>
    <col min="5068" max="5073" width="0.85546875" style="207"/>
    <col min="5074" max="5074" width="2.42578125" style="207" customWidth="1"/>
    <col min="5075" max="5105" width="0.85546875" style="207"/>
    <col min="5106" max="5106" width="1.28515625" style="207" customWidth="1"/>
    <col min="5107" max="5119" width="0.85546875" style="207"/>
    <col min="5120" max="5120" width="1.5703125" style="207" customWidth="1"/>
    <col min="5121" max="5273" width="0.85546875" style="207"/>
    <col min="5274" max="5274" width="0.7109375" style="207" customWidth="1"/>
    <col min="5275" max="5315" width="0.85546875" style="207"/>
    <col min="5316" max="5316" width="2.28515625" style="207" customWidth="1"/>
    <col min="5317" max="5322" width="0.85546875" style="207"/>
    <col min="5323" max="5323" width="1.42578125" style="207" customWidth="1"/>
    <col min="5324" max="5329" width="0.85546875" style="207"/>
    <col min="5330" max="5330" width="2.42578125" style="207" customWidth="1"/>
    <col min="5331" max="5361" width="0.85546875" style="207"/>
    <col min="5362" max="5362" width="1.28515625" style="207" customWidth="1"/>
    <col min="5363" max="5375" width="0.85546875" style="207"/>
    <col min="5376" max="5376" width="1.5703125" style="207" customWidth="1"/>
    <col min="5377" max="5529" width="0.85546875" style="207"/>
    <col min="5530" max="5530" width="0.7109375" style="207" customWidth="1"/>
    <col min="5531" max="5571" width="0.85546875" style="207"/>
    <col min="5572" max="5572" width="2.28515625" style="207" customWidth="1"/>
    <col min="5573" max="5578" width="0.85546875" style="207"/>
    <col min="5579" max="5579" width="1.42578125" style="207" customWidth="1"/>
    <col min="5580" max="5585" width="0.85546875" style="207"/>
    <col min="5586" max="5586" width="2.42578125" style="207" customWidth="1"/>
    <col min="5587" max="5617" width="0.85546875" style="207"/>
    <col min="5618" max="5618" width="1.28515625" style="207" customWidth="1"/>
    <col min="5619" max="5631" width="0.85546875" style="207"/>
    <col min="5632" max="5632" width="1.5703125" style="207" customWidth="1"/>
    <col min="5633" max="5785" width="0.85546875" style="207"/>
    <col min="5786" max="5786" width="0.7109375" style="207" customWidth="1"/>
    <col min="5787" max="5827" width="0.85546875" style="207"/>
    <col min="5828" max="5828" width="2.28515625" style="207" customWidth="1"/>
    <col min="5829" max="5834" width="0.85546875" style="207"/>
    <col min="5835" max="5835" width="1.42578125" style="207" customWidth="1"/>
    <col min="5836" max="5841" width="0.85546875" style="207"/>
    <col min="5842" max="5842" width="2.42578125" style="207" customWidth="1"/>
    <col min="5843" max="5873" width="0.85546875" style="207"/>
    <col min="5874" max="5874" width="1.28515625" style="207" customWidth="1"/>
    <col min="5875" max="5887" width="0.85546875" style="207"/>
    <col min="5888" max="5888" width="1.5703125" style="207" customWidth="1"/>
    <col min="5889" max="6041" width="0.85546875" style="207"/>
    <col min="6042" max="6042" width="0.7109375" style="207" customWidth="1"/>
    <col min="6043" max="6083" width="0.85546875" style="207"/>
    <col min="6084" max="6084" width="2.28515625" style="207" customWidth="1"/>
    <col min="6085" max="6090" width="0.85546875" style="207"/>
    <col min="6091" max="6091" width="1.42578125" style="207" customWidth="1"/>
    <col min="6092" max="6097" width="0.85546875" style="207"/>
    <col min="6098" max="6098" width="2.42578125" style="207" customWidth="1"/>
    <col min="6099" max="6129" width="0.85546875" style="207"/>
    <col min="6130" max="6130" width="1.28515625" style="207" customWidth="1"/>
    <col min="6131" max="6143" width="0.85546875" style="207"/>
    <col min="6144" max="6144" width="1.5703125" style="207" customWidth="1"/>
    <col min="6145" max="6297" width="0.85546875" style="207"/>
    <col min="6298" max="6298" width="0.7109375" style="207" customWidth="1"/>
    <col min="6299" max="6339" width="0.85546875" style="207"/>
    <col min="6340" max="6340" width="2.28515625" style="207" customWidth="1"/>
    <col min="6341" max="6346" width="0.85546875" style="207"/>
    <col min="6347" max="6347" width="1.42578125" style="207" customWidth="1"/>
    <col min="6348" max="6353" width="0.85546875" style="207"/>
    <col min="6354" max="6354" width="2.42578125" style="207" customWidth="1"/>
    <col min="6355" max="6385" width="0.85546875" style="207"/>
    <col min="6386" max="6386" width="1.28515625" style="207" customWidth="1"/>
    <col min="6387" max="6399" width="0.85546875" style="207"/>
    <col min="6400" max="6400" width="1.5703125" style="207" customWidth="1"/>
    <col min="6401" max="6553" width="0.85546875" style="207"/>
    <col min="6554" max="6554" width="0.7109375" style="207" customWidth="1"/>
    <col min="6555" max="6595" width="0.85546875" style="207"/>
    <col min="6596" max="6596" width="2.28515625" style="207" customWidth="1"/>
    <col min="6597" max="6602" width="0.85546875" style="207"/>
    <col min="6603" max="6603" width="1.42578125" style="207" customWidth="1"/>
    <col min="6604" max="6609" width="0.85546875" style="207"/>
    <col min="6610" max="6610" width="2.42578125" style="207" customWidth="1"/>
    <col min="6611" max="6641" width="0.85546875" style="207"/>
    <col min="6642" max="6642" width="1.28515625" style="207" customWidth="1"/>
    <col min="6643" max="6655" width="0.85546875" style="207"/>
    <col min="6656" max="6656" width="1.5703125" style="207" customWidth="1"/>
    <col min="6657" max="6809" width="0.85546875" style="207"/>
    <col min="6810" max="6810" width="0.7109375" style="207" customWidth="1"/>
    <col min="6811" max="6851" width="0.85546875" style="207"/>
    <col min="6852" max="6852" width="2.28515625" style="207" customWidth="1"/>
    <col min="6853" max="6858" width="0.85546875" style="207"/>
    <col min="6859" max="6859" width="1.42578125" style="207" customWidth="1"/>
    <col min="6860" max="6865" width="0.85546875" style="207"/>
    <col min="6866" max="6866" width="2.42578125" style="207" customWidth="1"/>
    <col min="6867" max="6897" width="0.85546875" style="207"/>
    <col min="6898" max="6898" width="1.28515625" style="207" customWidth="1"/>
    <col min="6899" max="6911" width="0.85546875" style="207"/>
    <col min="6912" max="6912" width="1.5703125" style="207" customWidth="1"/>
    <col min="6913" max="7065" width="0.85546875" style="207"/>
    <col min="7066" max="7066" width="0.7109375" style="207" customWidth="1"/>
    <col min="7067" max="7107" width="0.85546875" style="207"/>
    <col min="7108" max="7108" width="2.28515625" style="207" customWidth="1"/>
    <col min="7109" max="7114" width="0.85546875" style="207"/>
    <col min="7115" max="7115" width="1.42578125" style="207" customWidth="1"/>
    <col min="7116" max="7121" width="0.85546875" style="207"/>
    <col min="7122" max="7122" width="2.42578125" style="207" customWidth="1"/>
    <col min="7123" max="7153" width="0.85546875" style="207"/>
    <col min="7154" max="7154" width="1.28515625" style="207" customWidth="1"/>
    <col min="7155" max="7167" width="0.85546875" style="207"/>
    <col min="7168" max="7168" width="1.5703125" style="207" customWidth="1"/>
    <col min="7169" max="7321" width="0.85546875" style="207"/>
    <col min="7322" max="7322" width="0.7109375" style="207" customWidth="1"/>
    <col min="7323" max="7363" width="0.85546875" style="207"/>
    <col min="7364" max="7364" width="2.28515625" style="207" customWidth="1"/>
    <col min="7365" max="7370" width="0.85546875" style="207"/>
    <col min="7371" max="7371" width="1.42578125" style="207" customWidth="1"/>
    <col min="7372" max="7377" width="0.85546875" style="207"/>
    <col min="7378" max="7378" width="2.42578125" style="207" customWidth="1"/>
    <col min="7379" max="7409" width="0.85546875" style="207"/>
    <col min="7410" max="7410" width="1.28515625" style="207" customWidth="1"/>
    <col min="7411" max="7423" width="0.85546875" style="207"/>
    <col min="7424" max="7424" width="1.5703125" style="207" customWidth="1"/>
    <col min="7425" max="7577" width="0.85546875" style="207"/>
    <col min="7578" max="7578" width="0.7109375" style="207" customWidth="1"/>
    <col min="7579" max="7619" width="0.85546875" style="207"/>
    <col min="7620" max="7620" width="2.28515625" style="207" customWidth="1"/>
    <col min="7621" max="7626" width="0.85546875" style="207"/>
    <col min="7627" max="7627" width="1.42578125" style="207" customWidth="1"/>
    <col min="7628" max="7633" width="0.85546875" style="207"/>
    <col min="7634" max="7634" width="2.42578125" style="207" customWidth="1"/>
    <col min="7635" max="7665" width="0.85546875" style="207"/>
    <col min="7666" max="7666" width="1.28515625" style="207" customWidth="1"/>
    <col min="7667" max="7679" width="0.85546875" style="207"/>
    <col min="7680" max="7680" width="1.5703125" style="207" customWidth="1"/>
    <col min="7681" max="7833" width="0.85546875" style="207"/>
    <col min="7834" max="7834" width="0.7109375" style="207" customWidth="1"/>
    <col min="7835" max="7875" width="0.85546875" style="207"/>
    <col min="7876" max="7876" width="2.28515625" style="207" customWidth="1"/>
    <col min="7877" max="7882" width="0.85546875" style="207"/>
    <col min="7883" max="7883" width="1.42578125" style="207" customWidth="1"/>
    <col min="7884" max="7889" width="0.85546875" style="207"/>
    <col min="7890" max="7890" width="2.42578125" style="207" customWidth="1"/>
    <col min="7891" max="7921" width="0.85546875" style="207"/>
    <col min="7922" max="7922" width="1.28515625" style="207" customWidth="1"/>
    <col min="7923" max="7935" width="0.85546875" style="207"/>
    <col min="7936" max="7936" width="1.5703125" style="207" customWidth="1"/>
    <col min="7937" max="8089" width="0.85546875" style="207"/>
    <col min="8090" max="8090" width="0.7109375" style="207" customWidth="1"/>
    <col min="8091" max="8131" width="0.85546875" style="207"/>
    <col min="8132" max="8132" width="2.28515625" style="207" customWidth="1"/>
    <col min="8133" max="8138" width="0.85546875" style="207"/>
    <col min="8139" max="8139" width="1.42578125" style="207" customWidth="1"/>
    <col min="8140" max="8145" width="0.85546875" style="207"/>
    <col min="8146" max="8146" width="2.42578125" style="207" customWidth="1"/>
    <col min="8147" max="8177" width="0.85546875" style="207"/>
    <col min="8178" max="8178" width="1.28515625" style="207" customWidth="1"/>
    <col min="8179" max="8191" width="0.85546875" style="207"/>
    <col min="8192" max="8192" width="1.5703125" style="207" customWidth="1"/>
    <col min="8193" max="8345" width="0.85546875" style="207"/>
    <col min="8346" max="8346" width="0.7109375" style="207" customWidth="1"/>
    <col min="8347" max="8387" width="0.85546875" style="207"/>
    <col min="8388" max="8388" width="2.28515625" style="207" customWidth="1"/>
    <col min="8389" max="8394" width="0.85546875" style="207"/>
    <col min="8395" max="8395" width="1.42578125" style="207" customWidth="1"/>
    <col min="8396" max="8401" width="0.85546875" style="207"/>
    <col min="8402" max="8402" width="2.42578125" style="207" customWidth="1"/>
    <col min="8403" max="8433" width="0.85546875" style="207"/>
    <col min="8434" max="8434" width="1.28515625" style="207" customWidth="1"/>
    <col min="8435" max="8447" width="0.85546875" style="207"/>
    <col min="8448" max="8448" width="1.5703125" style="207" customWidth="1"/>
    <col min="8449" max="8601" width="0.85546875" style="207"/>
    <col min="8602" max="8602" width="0.7109375" style="207" customWidth="1"/>
    <col min="8603" max="8643" width="0.85546875" style="207"/>
    <col min="8644" max="8644" width="2.28515625" style="207" customWidth="1"/>
    <col min="8645" max="8650" width="0.85546875" style="207"/>
    <col min="8651" max="8651" width="1.42578125" style="207" customWidth="1"/>
    <col min="8652" max="8657" width="0.85546875" style="207"/>
    <col min="8658" max="8658" width="2.42578125" style="207" customWidth="1"/>
    <col min="8659" max="8689" width="0.85546875" style="207"/>
    <col min="8690" max="8690" width="1.28515625" style="207" customWidth="1"/>
    <col min="8691" max="8703" width="0.85546875" style="207"/>
    <col min="8704" max="8704" width="1.5703125" style="207" customWidth="1"/>
    <col min="8705" max="8857" width="0.85546875" style="207"/>
    <col min="8858" max="8858" width="0.7109375" style="207" customWidth="1"/>
    <col min="8859" max="8899" width="0.85546875" style="207"/>
    <col min="8900" max="8900" width="2.28515625" style="207" customWidth="1"/>
    <col min="8901" max="8906" width="0.85546875" style="207"/>
    <col min="8907" max="8907" width="1.42578125" style="207" customWidth="1"/>
    <col min="8908" max="8913" width="0.85546875" style="207"/>
    <col min="8914" max="8914" width="2.42578125" style="207" customWidth="1"/>
    <col min="8915" max="8945" width="0.85546875" style="207"/>
    <col min="8946" max="8946" width="1.28515625" style="207" customWidth="1"/>
    <col min="8947" max="8959" width="0.85546875" style="207"/>
    <col min="8960" max="8960" width="1.5703125" style="207" customWidth="1"/>
    <col min="8961" max="9113" width="0.85546875" style="207"/>
    <col min="9114" max="9114" width="0.7109375" style="207" customWidth="1"/>
    <col min="9115" max="9155" width="0.85546875" style="207"/>
    <col min="9156" max="9156" width="2.28515625" style="207" customWidth="1"/>
    <col min="9157" max="9162" width="0.85546875" style="207"/>
    <col min="9163" max="9163" width="1.42578125" style="207" customWidth="1"/>
    <col min="9164" max="9169" width="0.85546875" style="207"/>
    <col min="9170" max="9170" width="2.42578125" style="207" customWidth="1"/>
    <col min="9171" max="9201" width="0.85546875" style="207"/>
    <col min="9202" max="9202" width="1.28515625" style="207" customWidth="1"/>
    <col min="9203" max="9215" width="0.85546875" style="207"/>
    <col min="9216" max="9216" width="1.5703125" style="207" customWidth="1"/>
    <col min="9217" max="9369" width="0.85546875" style="207"/>
    <col min="9370" max="9370" width="0.7109375" style="207" customWidth="1"/>
    <col min="9371" max="9411" width="0.85546875" style="207"/>
    <col min="9412" max="9412" width="2.28515625" style="207" customWidth="1"/>
    <col min="9413" max="9418" width="0.85546875" style="207"/>
    <col min="9419" max="9419" width="1.42578125" style="207" customWidth="1"/>
    <col min="9420" max="9425" width="0.85546875" style="207"/>
    <col min="9426" max="9426" width="2.42578125" style="207" customWidth="1"/>
    <col min="9427" max="9457" width="0.85546875" style="207"/>
    <col min="9458" max="9458" width="1.28515625" style="207" customWidth="1"/>
    <col min="9459" max="9471" width="0.85546875" style="207"/>
    <col min="9472" max="9472" width="1.5703125" style="207" customWidth="1"/>
    <col min="9473" max="9625" width="0.85546875" style="207"/>
    <col min="9626" max="9626" width="0.7109375" style="207" customWidth="1"/>
    <col min="9627" max="9667" width="0.85546875" style="207"/>
    <col min="9668" max="9668" width="2.28515625" style="207" customWidth="1"/>
    <col min="9669" max="9674" width="0.85546875" style="207"/>
    <col min="9675" max="9675" width="1.42578125" style="207" customWidth="1"/>
    <col min="9676" max="9681" width="0.85546875" style="207"/>
    <col min="9682" max="9682" width="2.42578125" style="207" customWidth="1"/>
    <col min="9683" max="9713" width="0.85546875" style="207"/>
    <col min="9714" max="9714" width="1.28515625" style="207" customWidth="1"/>
    <col min="9715" max="9727" width="0.85546875" style="207"/>
    <col min="9728" max="9728" width="1.5703125" style="207" customWidth="1"/>
    <col min="9729" max="9881" width="0.85546875" style="207"/>
    <col min="9882" max="9882" width="0.7109375" style="207" customWidth="1"/>
    <col min="9883" max="9923" width="0.85546875" style="207"/>
    <col min="9924" max="9924" width="2.28515625" style="207" customWidth="1"/>
    <col min="9925" max="9930" width="0.85546875" style="207"/>
    <col min="9931" max="9931" width="1.42578125" style="207" customWidth="1"/>
    <col min="9932" max="9937" width="0.85546875" style="207"/>
    <col min="9938" max="9938" width="2.42578125" style="207" customWidth="1"/>
    <col min="9939" max="9969" width="0.85546875" style="207"/>
    <col min="9970" max="9970" width="1.28515625" style="207" customWidth="1"/>
    <col min="9971" max="9983" width="0.85546875" style="207"/>
    <col min="9984" max="9984" width="1.5703125" style="207" customWidth="1"/>
    <col min="9985" max="10137" width="0.85546875" style="207"/>
    <col min="10138" max="10138" width="0.7109375" style="207" customWidth="1"/>
    <col min="10139" max="10179" width="0.85546875" style="207"/>
    <col min="10180" max="10180" width="2.28515625" style="207" customWidth="1"/>
    <col min="10181" max="10186" width="0.85546875" style="207"/>
    <col min="10187" max="10187" width="1.42578125" style="207" customWidth="1"/>
    <col min="10188" max="10193" width="0.85546875" style="207"/>
    <col min="10194" max="10194" width="2.42578125" style="207" customWidth="1"/>
    <col min="10195" max="10225" width="0.85546875" style="207"/>
    <col min="10226" max="10226" width="1.28515625" style="207" customWidth="1"/>
    <col min="10227" max="10239" width="0.85546875" style="207"/>
    <col min="10240" max="10240" width="1.5703125" style="207" customWidth="1"/>
    <col min="10241" max="10393" width="0.85546875" style="207"/>
    <col min="10394" max="10394" width="0.7109375" style="207" customWidth="1"/>
    <col min="10395" max="10435" width="0.85546875" style="207"/>
    <col min="10436" max="10436" width="2.28515625" style="207" customWidth="1"/>
    <col min="10437" max="10442" width="0.85546875" style="207"/>
    <col min="10443" max="10443" width="1.42578125" style="207" customWidth="1"/>
    <col min="10444" max="10449" width="0.85546875" style="207"/>
    <col min="10450" max="10450" width="2.42578125" style="207" customWidth="1"/>
    <col min="10451" max="10481" width="0.85546875" style="207"/>
    <col min="10482" max="10482" width="1.28515625" style="207" customWidth="1"/>
    <col min="10483" max="10495" width="0.85546875" style="207"/>
    <col min="10496" max="10496" width="1.5703125" style="207" customWidth="1"/>
    <col min="10497" max="10649" width="0.85546875" style="207"/>
    <col min="10650" max="10650" width="0.7109375" style="207" customWidth="1"/>
    <col min="10651" max="10691" width="0.85546875" style="207"/>
    <col min="10692" max="10692" width="2.28515625" style="207" customWidth="1"/>
    <col min="10693" max="10698" width="0.85546875" style="207"/>
    <col min="10699" max="10699" width="1.42578125" style="207" customWidth="1"/>
    <col min="10700" max="10705" width="0.85546875" style="207"/>
    <col min="10706" max="10706" width="2.42578125" style="207" customWidth="1"/>
    <col min="10707" max="10737" width="0.85546875" style="207"/>
    <col min="10738" max="10738" width="1.28515625" style="207" customWidth="1"/>
    <col min="10739" max="10751" width="0.85546875" style="207"/>
    <col min="10752" max="10752" width="1.5703125" style="207" customWidth="1"/>
    <col min="10753" max="10905" width="0.85546875" style="207"/>
    <col min="10906" max="10906" width="0.7109375" style="207" customWidth="1"/>
    <col min="10907" max="10947" width="0.85546875" style="207"/>
    <col min="10948" max="10948" width="2.28515625" style="207" customWidth="1"/>
    <col min="10949" max="10954" width="0.85546875" style="207"/>
    <col min="10955" max="10955" width="1.42578125" style="207" customWidth="1"/>
    <col min="10956" max="10961" width="0.85546875" style="207"/>
    <col min="10962" max="10962" width="2.42578125" style="207" customWidth="1"/>
    <col min="10963" max="10993" width="0.85546875" style="207"/>
    <col min="10994" max="10994" width="1.28515625" style="207" customWidth="1"/>
    <col min="10995" max="11007" width="0.85546875" style="207"/>
    <col min="11008" max="11008" width="1.5703125" style="207" customWidth="1"/>
    <col min="11009" max="11161" width="0.85546875" style="207"/>
    <col min="11162" max="11162" width="0.7109375" style="207" customWidth="1"/>
    <col min="11163" max="11203" width="0.85546875" style="207"/>
    <col min="11204" max="11204" width="2.28515625" style="207" customWidth="1"/>
    <col min="11205" max="11210" width="0.85546875" style="207"/>
    <col min="11211" max="11211" width="1.42578125" style="207" customWidth="1"/>
    <col min="11212" max="11217" width="0.85546875" style="207"/>
    <col min="11218" max="11218" width="2.42578125" style="207" customWidth="1"/>
    <col min="11219" max="11249" width="0.85546875" style="207"/>
    <col min="11250" max="11250" width="1.28515625" style="207" customWidth="1"/>
    <col min="11251" max="11263" width="0.85546875" style="207"/>
    <col min="11264" max="11264" width="1.5703125" style="207" customWidth="1"/>
    <col min="11265" max="11417" width="0.85546875" style="207"/>
    <col min="11418" max="11418" width="0.7109375" style="207" customWidth="1"/>
    <col min="11419" max="11459" width="0.85546875" style="207"/>
    <col min="11460" max="11460" width="2.28515625" style="207" customWidth="1"/>
    <col min="11461" max="11466" width="0.85546875" style="207"/>
    <col min="11467" max="11467" width="1.42578125" style="207" customWidth="1"/>
    <col min="11468" max="11473" width="0.85546875" style="207"/>
    <col min="11474" max="11474" width="2.42578125" style="207" customWidth="1"/>
    <col min="11475" max="11505" width="0.85546875" style="207"/>
    <col min="11506" max="11506" width="1.28515625" style="207" customWidth="1"/>
    <col min="11507" max="11519" width="0.85546875" style="207"/>
    <col min="11520" max="11520" width="1.5703125" style="207" customWidth="1"/>
    <col min="11521" max="11673" width="0.85546875" style="207"/>
    <col min="11674" max="11674" width="0.7109375" style="207" customWidth="1"/>
    <col min="11675" max="11715" width="0.85546875" style="207"/>
    <col min="11716" max="11716" width="2.28515625" style="207" customWidth="1"/>
    <col min="11717" max="11722" width="0.85546875" style="207"/>
    <col min="11723" max="11723" width="1.42578125" style="207" customWidth="1"/>
    <col min="11724" max="11729" width="0.85546875" style="207"/>
    <col min="11730" max="11730" width="2.42578125" style="207" customWidth="1"/>
    <col min="11731" max="11761" width="0.85546875" style="207"/>
    <col min="11762" max="11762" width="1.28515625" style="207" customWidth="1"/>
    <col min="11763" max="11775" width="0.85546875" style="207"/>
    <col min="11776" max="11776" width="1.5703125" style="207" customWidth="1"/>
    <col min="11777" max="11929" width="0.85546875" style="207"/>
    <col min="11930" max="11930" width="0.7109375" style="207" customWidth="1"/>
    <col min="11931" max="11971" width="0.85546875" style="207"/>
    <col min="11972" max="11972" width="2.28515625" style="207" customWidth="1"/>
    <col min="11973" max="11978" width="0.85546875" style="207"/>
    <col min="11979" max="11979" width="1.42578125" style="207" customWidth="1"/>
    <col min="11980" max="11985" width="0.85546875" style="207"/>
    <col min="11986" max="11986" width="2.42578125" style="207" customWidth="1"/>
    <col min="11987" max="12017" width="0.85546875" style="207"/>
    <col min="12018" max="12018" width="1.28515625" style="207" customWidth="1"/>
    <col min="12019" max="12031" width="0.85546875" style="207"/>
    <col min="12032" max="12032" width="1.5703125" style="207" customWidth="1"/>
    <col min="12033" max="12185" width="0.85546875" style="207"/>
    <col min="12186" max="12186" width="0.7109375" style="207" customWidth="1"/>
    <col min="12187" max="12227" width="0.85546875" style="207"/>
    <col min="12228" max="12228" width="2.28515625" style="207" customWidth="1"/>
    <col min="12229" max="12234" width="0.85546875" style="207"/>
    <col min="12235" max="12235" width="1.42578125" style="207" customWidth="1"/>
    <col min="12236" max="12241" width="0.85546875" style="207"/>
    <col min="12242" max="12242" width="2.42578125" style="207" customWidth="1"/>
    <col min="12243" max="12273" width="0.85546875" style="207"/>
    <col min="12274" max="12274" width="1.28515625" style="207" customWidth="1"/>
    <col min="12275" max="12287" width="0.85546875" style="207"/>
    <col min="12288" max="12288" width="1.5703125" style="207" customWidth="1"/>
    <col min="12289" max="12441" width="0.85546875" style="207"/>
    <col min="12442" max="12442" width="0.7109375" style="207" customWidth="1"/>
    <col min="12443" max="12483" width="0.85546875" style="207"/>
    <col min="12484" max="12484" width="2.28515625" style="207" customWidth="1"/>
    <col min="12485" max="12490" width="0.85546875" style="207"/>
    <col min="12491" max="12491" width="1.42578125" style="207" customWidth="1"/>
    <col min="12492" max="12497" width="0.85546875" style="207"/>
    <col min="12498" max="12498" width="2.42578125" style="207" customWidth="1"/>
    <col min="12499" max="12529" width="0.85546875" style="207"/>
    <col min="12530" max="12530" width="1.28515625" style="207" customWidth="1"/>
    <col min="12531" max="12543" width="0.85546875" style="207"/>
    <col min="12544" max="12544" width="1.5703125" style="207" customWidth="1"/>
    <col min="12545" max="12697" width="0.85546875" style="207"/>
    <col min="12698" max="12698" width="0.7109375" style="207" customWidth="1"/>
    <col min="12699" max="12739" width="0.85546875" style="207"/>
    <col min="12740" max="12740" width="2.28515625" style="207" customWidth="1"/>
    <col min="12741" max="12746" width="0.85546875" style="207"/>
    <col min="12747" max="12747" width="1.42578125" style="207" customWidth="1"/>
    <col min="12748" max="12753" width="0.85546875" style="207"/>
    <col min="12754" max="12754" width="2.42578125" style="207" customWidth="1"/>
    <col min="12755" max="12785" width="0.85546875" style="207"/>
    <col min="12786" max="12786" width="1.28515625" style="207" customWidth="1"/>
    <col min="12787" max="12799" width="0.85546875" style="207"/>
    <col min="12800" max="12800" width="1.5703125" style="207" customWidth="1"/>
    <col min="12801" max="12953" width="0.85546875" style="207"/>
    <col min="12954" max="12954" width="0.7109375" style="207" customWidth="1"/>
    <col min="12955" max="12995" width="0.85546875" style="207"/>
    <col min="12996" max="12996" width="2.28515625" style="207" customWidth="1"/>
    <col min="12997" max="13002" width="0.85546875" style="207"/>
    <col min="13003" max="13003" width="1.42578125" style="207" customWidth="1"/>
    <col min="13004" max="13009" width="0.85546875" style="207"/>
    <col min="13010" max="13010" width="2.42578125" style="207" customWidth="1"/>
    <col min="13011" max="13041" width="0.85546875" style="207"/>
    <col min="13042" max="13042" width="1.28515625" style="207" customWidth="1"/>
    <col min="13043" max="13055" width="0.85546875" style="207"/>
    <col min="13056" max="13056" width="1.5703125" style="207" customWidth="1"/>
    <col min="13057" max="13209" width="0.85546875" style="207"/>
    <col min="13210" max="13210" width="0.7109375" style="207" customWidth="1"/>
    <col min="13211" max="13251" width="0.85546875" style="207"/>
    <col min="13252" max="13252" width="2.28515625" style="207" customWidth="1"/>
    <col min="13253" max="13258" width="0.85546875" style="207"/>
    <col min="13259" max="13259" width="1.42578125" style="207" customWidth="1"/>
    <col min="13260" max="13265" width="0.85546875" style="207"/>
    <col min="13266" max="13266" width="2.42578125" style="207" customWidth="1"/>
    <col min="13267" max="13297" width="0.85546875" style="207"/>
    <col min="13298" max="13298" width="1.28515625" style="207" customWidth="1"/>
    <col min="13299" max="13311" width="0.85546875" style="207"/>
    <col min="13312" max="13312" width="1.5703125" style="207" customWidth="1"/>
    <col min="13313" max="13465" width="0.85546875" style="207"/>
    <col min="13466" max="13466" width="0.7109375" style="207" customWidth="1"/>
    <col min="13467" max="13507" width="0.85546875" style="207"/>
    <col min="13508" max="13508" width="2.28515625" style="207" customWidth="1"/>
    <col min="13509" max="13514" width="0.85546875" style="207"/>
    <col min="13515" max="13515" width="1.42578125" style="207" customWidth="1"/>
    <col min="13516" max="13521" width="0.85546875" style="207"/>
    <col min="13522" max="13522" width="2.42578125" style="207" customWidth="1"/>
    <col min="13523" max="13553" width="0.85546875" style="207"/>
    <col min="13554" max="13554" width="1.28515625" style="207" customWidth="1"/>
    <col min="13555" max="13567" width="0.85546875" style="207"/>
    <col min="13568" max="13568" width="1.5703125" style="207" customWidth="1"/>
    <col min="13569" max="13721" width="0.85546875" style="207"/>
    <col min="13722" max="13722" width="0.7109375" style="207" customWidth="1"/>
    <col min="13723" max="13763" width="0.85546875" style="207"/>
    <col min="13764" max="13764" width="2.28515625" style="207" customWidth="1"/>
    <col min="13765" max="13770" width="0.85546875" style="207"/>
    <col min="13771" max="13771" width="1.42578125" style="207" customWidth="1"/>
    <col min="13772" max="13777" width="0.85546875" style="207"/>
    <col min="13778" max="13778" width="2.42578125" style="207" customWidth="1"/>
    <col min="13779" max="13809" width="0.85546875" style="207"/>
    <col min="13810" max="13810" width="1.28515625" style="207" customWidth="1"/>
    <col min="13811" max="13823" width="0.85546875" style="207"/>
    <col min="13824" max="13824" width="1.5703125" style="207" customWidth="1"/>
    <col min="13825" max="13977" width="0.85546875" style="207"/>
    <col min="13978" max="13978" width="0.7109375" style="207" customWidth="1"/>
    <col min="13979" max="14019" width="0.85546875" style="207"/>
    <col min="14020" max="14020" width="2.28515625" style="207" customWidth="1"/>
    <col min="14021" max="14026" width="0.85546875" style="207"/>
    <col min="14027" max="14027" width="1.42578125" style="207" customWidth="1"/>
    <col min="14028" max="14033" width="0.85546875" style="207"/>
    <col min="14034" max="14034" width="2.42578125" style="207" customWidth="1"/>
    <col min="14035" max="14065" width="0.85546875" style="207"/>
    <col min="14066" max="14066" width="1.28515625" style="207" customWidth="1"/>
    <col min="14067" max="14079" width="0.85546875" style="207"/>
    <col min="14080" max="14080" width="1.5703125" style="207" customWidth="1"/>
    <col min="14081" max="14233" width="0.85546875" style="207"/>
    <col min="14234" max="14234" width="0.7109375" style="207" customWidth="1"/>
    <col min="14235" max="14275" width="0.85546875" style="207"/>
    <col min="14276" max="14276" width="2.28515625" style="207" customWidth="1"/>
    <col min="14277" max="14282" width="0.85546875" style="207"/>
    <col min="14283" max="14283" width="1.42578125" style="207" customWidth="1"/>
    <col min="14284" max="14289" width="0.85546875" style="207"/>
    <col min="14290" max="14290" width="2.42578125" style="207" customWidth="1"/>
    <col min="14291" max="14321" width="0.85546875" style="207"/>
    <col min="14322" max="14322" width="1.28515625" style="207" customWidth="1"/>
    <col min="14323" max="14335" width="0.85546875" style="207"/>
    <col min="14336" max="14336" width="1.5703125" style="207" customWidth="1"/>
    <col min="14337" max="14489" width="0.85546875" style="207"/>
    <col min="14490" max="14490" width="0.7109375" style="207" customWidth="1"/>
    <col min="14491" max="14531" width="0.85546875" style="207"/>
    <col min="14532" max="14532" width="2.28515625" style="207" customWidth="1"/>
    <col min="14533" max="14538" width="0.85546875" style="207"/>
    <col min="14539" max="14539" width="1.42578125" style="207" customWidth="1"/>
    <col min="14540" max="14545" width="0.85546875" style="207"/>
    <col min="14546" max="14546" width="2.42578125" style="207" customWidth="1"/>
    <col min="14547" max="14577" width="0.85546875" style="207"/>
    <col min="14578" max="14578" width="1.28515625" style="207" customWidth="1"/>
    <col min="14579" max="14591" width="0.85546875" style="207"/>
    <col min="14592" max="14592" width="1.5703125" style="207" customWidth="1"/>
    <col min="14593" max="14745" width="0.85546875" style="207"/>
    <col min="14746" max="14746" width="0.7109375" style="207" customWidth="1"/>
    <col min="14747" max="14787" width="0.85546875" style="207"/>
    <col min="14788" max="14788" width="2.28515625" style="207" customWidth="1"/>
    <col min="14789" max="14794" width="0.85546875" style="207"/>
    <col min="14795" max="14795" width="1.42578125" style="207" customWidth="1"/>
    <col min="14796" max="14801" width="0.85546875" style="207"/>
    <col min="14802" max="14802" width="2.42578125" style="207" customWidth="1"/>
    <col min="14803" max="14833" width="0.85546875" style="207"/>
    <col min="14834" max="14834" width="1.28515625" style="207" customWidth="1"/>
    <col min="14835" max="14847" width="0.85546875" style="207"/>
    <col min="14848" max="14848" width="1.5703125" style="207" customWidth="1"/>
    <col min="14849" max="15001" width="0.85546875" style="207"/>
    <col min="15002" max="15002" width="0.7109375" style="207" customWidth="1"/>
    <col min="15003" max="15043" width="0.85546875" style="207"/>
    <col min="15044" max="15044" width="2.28515625" style="207" customWidth="1"/>
    <col min="15045" max="15050" width="0.85546875" style="207"/>
    <col min="15051" max="15051" width="1.42578125" style="207" customWidth="1"/>
    <col min="15052" max="15057" width="0.85546875" style="207"/>
    <col min="15058" max="15058" width="2.42578125" style="207" customWidth="1"/>
    <col min="15059" max="15089" width="0.85546875" style="207"/>
    <col min="15090" max="15090" width="1.28515625" style="207" customWidth="1"/>
    <col min="15091" max="15103" width="0.85546875" style="207"/>
    <col min="15104" max="15104" width="1.5703125" style="207" customWidth="1"/>
    <col min="15105" max="15257" width="0.85546875" style="207"/>
    <col min="15258" max="15258" width="0.7109375" style="207" customWidth="1"/>
    <col min="15259" max="15299" width="0.85546875" style="207"/>
    <col min="15300" max="15300" width="2.28515625" style="207" customWidth="1"/>
    <col min="15301" max="15306" width="0.85546875" style="207"/>
    <col min="15307" max="15307" width="1.42578125" style="207" customWidth="1"/>
    <col min="15308" max="15313" width="0.85546875" style="207"/>
    <col min="15314" max="15314" width="2.42578125" style="207" customWidth="1"/>
    <col min="15315" max="15345" width="0.85546875" style="207"/>
    <col min="15346" max="15346" width="1.28515625" style="207" customWidth="1"/>
    <col min="15347" max="15359" width="0.85546875" style="207"/>
    <col min="15360" max="15360" width="1.5703125" style="207" customWidth="1"/>
    <col min="15361" max="15513" width="0.85546875" style="207"/>
    <col min="15514" max="15514" width="0.7109375" style="207" customWidth="1"/>
    <col min="15515" max="15555" width="0.85546875" style="207"/>
    <col min="15556" max="15556" width="2.28515625" style="207" customWidth="1"/>
    <col min="15557" max="15562" width="0.85546875" style="207"/>
    <col min="15563" max="15563" width="1.42578125" style="207" customWidth="1"/>
    <col min="15564" max="15569" width="0.85546875" style="207"/>
    <col min="15570" max="15570" width="2.42578125" style="207" customWidth="1"/>
    <col min="15571" max="15601" width="0.85546875" style="207"/>
    <col min="15602" max="15602" width="1.28515625" style="207" customWidth="1"/>
    <col min="15603" max="15615" width="0.85546875" style="207"/>
    <col min="15616" max="15616" width="1.5703125" style="207" customWidth="1"/>
    <col min="15617" max="15769" width="0.85546875" style="207"/>
    <col min="15770" max="15770" width="0.7109375" style="207" customWidth="1"/>
    <col min="15771" max="15811" width="0.85546875" style="207"/>
    <col min="15812" max="15812" width="2.28515625" style="207" customWidth="1"/>
    <col min="15813" max="15818" width="0.85546875" style="207"/>
    <col min="15819" max="15819" width="1.42578125" style="207" customWidth="1"/>
    <col min="15820" max="15825" width="0.85546875" style="207"/>
    <col min="15826" max="15826" width="2.42578125" style="207" customWidth="1"/>
    <col min="15827" max="15857" width="0.85546875" style="207"/>
    <col min="15858" max="15858" width="1.28515625" style="207" customWidth="1"/>
    <col min="15859" max="15871" width="0.85546875" style="207"/>
    <col min="15872" max="15872" width="1.5703125" style="207" customWidth="1"/>
    <col min="15873" max="16025" width="0.85546875" style="207"/>
    <col min="16026" max="16026" width="0.7109375" style="207" customWidth="1"/>
    <col min="16027" max="16067" width="0.85546875" style="207"/>
    <col min="16068" max="16068" width="2.28515625" style="207" customWidth="1"/>
    <col min="16069" max="16074" width="0.85546875" style="207"/>
    <col min="16075" max="16075" width="1.42578125" style="207" customWidth="1"/>
    <col min="16076" max="16081" width="0.85546875" style="207"/>
    <col min="16082" max="16082" width="2.42578125" style="207" customWidth="1"/>
    <col min="16083" max="16113" width="0.85546875" style="207"/>
    <col min="16114" max="16114" width="1.28515625" style="207" customWidth="1"/>
    <col min="16115" max="16127" width="0.85546875" style="207"/>
    <col min="16128" max="16128" width="1.5703125" style="207" customWidth="1"/>
    <col min="16129" max="16384" width="0.85546875" style="207"/>
  </cols>
  <sheetData>
    <row r="1" spans="2:17" s="208" customFormat="1" ht="14.25" x14ac:dyDescent="0.2">
      <c r="G1" s="334"/>
      <c r="J1" s="268"/>
      <c r="K1" s="268"/>
      <c r="L1" s="268"/>
      <c r="M1" s="268"/>
      <c r="N1" s="268"/>
      <c r="O1" s="268"/>
      <c r="P1" s="268"/>
      <c r="Q1" s="268"/>
    </row>
    <row r="2" spans="2:17" x14ac:dyDescent="0.25">
      <c r="B2" s="325" t="s">
        <v>377</v>
      </c>
      <c r="C2" s="325"/>
      <c r="D2" s="325"/>
      <c r="E2" s="325"/>
      <c r="F2" s="325"/>
      <c r="G2" s="350"/>
      <c r="H2" s="325"/>
      <c r="I2" s="325"/>
      <c r="J2" s="324"/>
      <c r="K2" s="324"/>
      <c r="L2" s="324"/>
      <c r="M2" s="324"/>
      <c r="N2" s="324"/>
      <c r="O2" s="324"/>
      <c r="P2" s="324"/>
      <c r="Q2" s="324"/>
    </row>
    <row r="3" spans="2:17" x14ac:dyDescent="0.25">
      <c r="B3" s="325" t="s">
        <v>375</v>
      </c>
      <c r="C3" s="325"/>
      <c r="D3" s="325"/>
      <c r="E3" s="325"/>
      <c r="F3" s="325"/>
      <c r="G3" s="350"/>
      <c r="H3" s="325"/>
      <c r="I3" s="325"/>
      <c r="J3" s="324"/>
      <c r="K3" s="324"/>
      <c r="L3" s="324"/>
      <c r="M3" s="324"/>
      <c r="N3" s="324"/>
      <c r="O3" s="324"/>
      <c r="P3" s="324"/>
      <c r="Q3" s="324"/>
    </row>
    <row r="5" spans="2:17" x14ac:dyDescent="0.25">
      <c r="B5" s="207" t="s">
        <v>253</v>
      </c>
      <c r="C5" s="207" t="s">
        <v>376</v>
      </c>
    </row>
    <row r="6" spans="2:17" x14ac:dyDescent="0.25">
      <c r="C6" s="207" t="s">
        <v>375</v>
      </c>
    </row>
    <row r="7" spans="2:17" x14ac:dyDescent="0.25">
      <c r="B7" s="207" t="s">
        <v>250</v>
      </c>
      <c r="C7" s="208" t="s">
        <v>374</v>
      </c>
    </row>
    <row r="8" spans="2:17" x14ac:dyDescent="0.25">
      <c r="B8" s="207" t="s">
        <v>247</v>
      </c>
      <c r="C8" s="207" t="s">
        <v>244</v>
      </c>
      <c r="P8" s="323"/>
      <c r="Q8" s="323"/>
    </row>
    <row r="9" spans="2:17" x14ac:dyDescent="0.25">
      <c r="P9" s="323"/>
      <c r="Q9" s="323"/>
    </row>
    <row r="10" spans="2:17" x14ac:dyDescent="0.25">
      <c r="B10" s="207" t="s">
        <v>243</v>
      </c>
      <c r="D10" s="402" t="s">
        <v>379</v>
      </c>
      <c r="E10" s="402"/>
      <c r="F10" s="402"/>
      <c r="G10" s="403"/>
      <c r="H10" s="403"/>
      <c r="I10" s="403"/>
      <c r="J10" s="403"/>
      <c r="K10" s="403"/>
      <c r="L10" s="403"/>
      <c r="M10" s="403"/>
      <c r="N10" s="403"/>
    </row>
    <row r="11" spans="2:17" x14ac:dyDescent="0.25">
      <c r="B11" s="207" t="s">
        <v>241</v>
      </c>
      <c r="C11" s="209"/>
      <c r="D11" s="404">
        <v>7709571825</v>
      </c>
      <c r="E11" s="405"/>
      <c r="F11" s="265"/>
      <c r="G11" s="265"/>
      <c r="H11" s="265"/>
      <c r="I11" s="265"/>
    </row>
    <row r="12" spans="2:17" x14ac:dyDescent="0.25">
      <c r="B12" s="207" t="s">
        <v>240</v>
      </c>
      <c r="D12" s="402" t="s">
        <v>249</v>
      </c>
      <c r="E12" s="402"/>
      <c r="F12" s="402"/>
      <c r="G12" s="403"/>
      <c r="H12" s="403"/>
      <c r="I12" s="403"/>
      <c r="J12" s="403"/>
      <c r="K12" s="403"/>
      <c r="L12" s="403"/>
      <c r="M12" s="403"/>
      <c r="N12" s="403"/>
    </row>
    <row r="13" spans="2:17" x14ac:dyDescent="0.25">
      <c r="B13" s="207" t="s">
        <v>239</v>
      </c>
      <c r="D13" s="402" t="s">
        <v>52</v>
      </c>
      <c r="E13" s="402"/>
      <c r="F13" s="402"/>
      <c r="G13" s="403"/>
      <c r="H13" s="403"/>
      <c r="I13" s="403"/>
      <c r="J13" s="403"/>
      <c r="K13" s="403"/>
      <c r="L13" s="403"/>
      <c r="M13" s="403"/>
      <c r="N13" s="403"/>
    </row>
    <row r="14" spans="2:17" x14ac:dyDescent="0.25">
      <c r="B14" s="207" t="s">
        <v>237</v>
      </c>
      <c r="D14" s="406" t="s">
        <v>382</v>
      </c>
      <c r="E14" s="407"/>
      <c r="F14" s="265"/>
      <c r="G14" s="265"/>
      <c r="H14" s="265"/>
      <c r="I14" s="265"/>
    </row>
    <row r="15" spans="2:17" ht="7.5" customHeight="1" x14ac:dyDescent="0.25">
      <c r="M15" s="323"/>
      <c r="N15" s="323"/>
      <c r="O15" s="323"/>
      <c r="P15" s="323"/>
      <c r="Q15" s="323"/>
    </row>
    <row r="16" spans="2:17" ht="6.75" customHeight="1" x14ac:dyDescent="0.25"/>
    <row r="17" spans="1:17" s="288" customFormat="1" ht="15" customHeight="1" x14ac:dyDescent="0.25">
      <c r="B17" s="376" t="s">
        <v>236</v>
      </c>
      <c r="C17" s="376" t="s">
        <v>235</v>
      </c>
      <c r="D17" s="376" t="s">
        <v>373</v>
      </c>
      <c r="E17" s="376" t="s">
        <v>233</v>
      </c>
      <c r="F17" s="376" t="s">
        <v>280</v>
      </c>
      <c r="G17" s="373" t="s">
        <v>231</v>
      </c>
      <c r="H17" s="374"/>
      <c r="I17" s="374"/>
      <c r="J17" s="374"/>
      <c r="K17" s="398" t="s">
        <v>372</v>
      </c>
      <c r="L17" s="396" t="s">
        <v>278</v>
      </c>
      <c r="M17" s="373" t="s">
        <v>228</v>
      </c>
      <c r="N17" s="374"/>
      <c r="O17" s="374"/>
      <c r="P17" s="374"/>
      <c r="Q17" s="396" t="s">
        <v>277</v>
      </c>
    </row>
    <row r="18" spans="1:17" s="288" customFormat="1" ht="39.4" customHeight="1" x14ac:dyDescent="0.25">
      <c r="A18" s="288">
        <v>1</v>
      </c>
      <c r="B18" s="377"/>
      <c r="C18" s="377"/>
      <c r="D18" s="377"/>
      <c r="E18" s="377"/>
      <c r="F18" s="395"/>
      <c r="G18" s="351" t="s">
        <v>369</v>
      </c>
      <c r="H18" s="254" t="s">
        <v>371</v>
      </c>
      <c r="I18" s="290" t="s">
        <v>370</v>
      </c>
      <c r="J18" s="254" t="s">
        <v>85</v>
      </c>
      <c r="K18" s="398"/>
      <c r="L18" s="396"/>
      <c r="M18" s="254" t="s">
        <v>369</v>
      </c>
      <c r="N18" s="254" t="s">
        <v>82</v>
      </c>
      <c r="O18" s="290" t="s">
        <v>368</v>
      </c>
      <c r="P18" s="254" t="s">
        <v>367</v>
      </c>
      <c r="Q18" s="396"/>
    </row>
    <row r="19" spans="1:17" s="316" customFormat="1" ht="24" customHeight="1" x14ac:dyDescent="0.25">
      <c r="A19" s="316">
        <v>2</v>
      </c>
      <c r="B19" s="321">
        <v>1</v>
      </c>
      <c r="C19" s="322">
        <v>2</v>
      </c>
      <c r="D19" s="322">
        <v>3</v>
      </c>
      <c r="E19" s="322">
        <v>4</v>
      </c>
      <c r="F19" s="321">
        <v>5</v>
      </c>
      <c r="G19" s="352">
        <v>6</v>
      </c>
      <c r="H19" s="318">
        <v>7</v>
      </c>
      <c r="I19" s="319" t="s">
        <v>272</v>
      </c>
      <c r="J19" s="318">
        <v>9</v>
      </c>
      <c r="K19" s="320">
        <v>10</v>
      </c>
      <c r="L19" s="317">
        <v>11</v>
      </c>
      <c r="M19" s="318">
        <v>12</v>
      </c>
      <c r="N19" s="318">
        <v>13</v>
      </c>
      <c r="O19" s="319" t="s">
        <v>271</v>
      </c>
      <c r="P19" s="318">
        <v>15</v>
      </c>
      <c r="Q19" s="317">
        <v>16</v>
      </c>
    </row>
    <row r="20" spans="1:17" s="269" customFormat="1" ht="57" x14ac:dyDescent="0.2">
      <c r="A20" s="269">
        <v>3</v>
      </c>
      <c r="B20" s="312" t="s">
        <v>366</v>
      </c>
      <c r="C20" s="315" t="s">
        <v>94</v>
      </c>
      <c r="D20" s="314" t="s">
        <v>204</v>
      </c>
      <c r="E20" s="310">
        <v>2442502.6548600001</v>
      </c>
      <c r="F20" s="224">
        <v>646943.13095127512</v>
      </c>
      <c r="G20" s="222">
        <v>605843.9624823241</v>
      </c>
      <c r="H20" s="222">
        <v>37342.932829008889</v>
      </c>
      <c r="I20" s="309">
        <v>643186.89531133301</v>
      </c>
      <c r="J20" s="222">
        <v>3756.2356399421278</v>
      </c>
      <c r="K20" s="313">
        <v>2150336.9583999999</v>
      </c>
      <c r="L20" s="309">
        <v>528443.63059192209</v>
      </c>
      <c r="M20" s="222">
        <v>479672.16717592883</v>
      </c>
      <c r="N20" s="222">
        <v>45051.665747597988</v>
      </c>
      <c r="O20" s="309">
        <v>524723.83292352688</v>
      </c>
      <c r="P20" s="222">
        <v>3719.7976683952061</v>
      </c>
      <c r="Q20" s="237"/>
    </row>
    <row r="21" spans="1:17" s="270" customFormat="1" ht="30" x14ac:dyDescent="0.25">
      <c r="A21" s="270">
        <v>4</v>
      </c>
      <c r="B21" s="297" t="s">
        <v>365</v>
      </c>
      <c r="C21" s="226" t="s">
        <v>94</v>
      </c>
      <c r="D21" s="225" t="s">
        <v>202</v>
      </c>
      <c r="E21" s="220">
        <v>620831.68026997382</v>
      </c>
      <c r="F21" s="219">
        <v>105469.65751084854</v>
      </c>
      <c r="G21" s="222">
        <v>104960.97063</v>
      </c>
      <c r="H21" s="222">
        <v>85.057990848532242</v>
      </c>
      <c r="I21" s="299">
        <v>105046.02862084853</v>
      </c>
      <c r="J21" s="222">
        <v>423.62889000000001</v>
      </c>
      <c r="K21" s="300">
        <v>554135.8791100001</v>
      </c>
      <c r="L21" s="299">
        <v>74220.22878514546</v>
      </c>
      <c r="M21" s="222">
        <v>73365.384729999991</v>
      </c>
      <c r="N21" s="222">
        <v>458.58510514546782</v>
      </c>
      <c r="O21" s="299">
        <v>73823.969835145457</v>
      </c>
      <c r="P21" s="222">
        <v>396.25895000000003</v>
      </c>
      <c r="Q21" s="271"/>
    </row>
    <row r="22" spans="1:17" s="270" customFormat="1" x14ac:dyDescent="0.25">
      <c r="A22" s="270">
        <v>5</v>
      </c>
      <c r="B22" s="297" t="s">
        <v>364</v>
      </c>
      <c r="C22" s="226" t="s">
        <v>94</v>
      </c>
      <c r="D22" s="225" t="s">
        <v>363</v>
      </c>
      <c r="E22" s="220">
        <v>25307.826109973837</v>
      </c>
      <c r="F22" s="219">
        <v>3915.1707408485331</v>
      </c>
      <c r="G22" s="298">
        <v>3830.1127500000007</v>
      </c>
      <c r="H22" s="298">
        <v>85.057990848532242</v>
      </c>
      <c r="I22" s="299">
        <v>3915.1707408485331</v>
      </c>
      <c r="J22" s="298">
        <v>0</v>
      </c>
      <c r="K22" s="300">
        <v>21395.663530000005</v>
      </c>
      <c r="L22" s="299">
        <v>4742.6108451454684</v>
      </c>
      <c r="M22" s="298">
        <v>3887.7667900000001</v>
      </c>
      <c r="N22" s="298">
        <v>458.58510514546782</v>
      </c>
      <c r="O22" s="299">
        <v>4346.351895145468</v>
      </c>
      <c r="P22" s="298">
        <v>396.25895000000003</v>
      </c>
      <c r="Q22" s="271"/>
    </row>
    <row r="23" spans="1:17" s="270" customFormat="1" ht="60" x14ac:dyDescent="0.25">
      <c r="A23" s="270">
        <v>6</v>
      </c>
      <c r="B23" s="297" t="s">
        <v>362</v>
      </c>
      <c r="C23" s="226" t="s">
        <v>94</v>
      </c>
      <c r="D23" s="225" t="s">
        <v>361</v>
      </c>
      <c r="E23" s="220">
        <v>593578.38294000004</v>
      </c>
      <c r="F23" s="219">
        <v>101554.48677</v>
      </c>
      <c r="G23" s="298">
        <v>101130.85788</v>
      </c>
      <c r="H23" s="298">
        <v>0</v>
      </c>
      <c r="I23" s="299">
        <v>101130.85788</v>
      </c>
      <c r="J23" s="298">
        <v>423.62889000000001</v>
      </c>
      <c r="K23" s="300">
        <v>530858.07152000011</v>
      </c>
      <c r="L23" s="299">
        <v>69477.617939999996</v>
      </c>
      <c r="M23" s="298">
        <v>69477.617939999996</v>
      </c>
      <c r="N23" s="298">
        <v>0</v>
      </c>
      <c r="O23" s="299">
        <v>69477.617939999996</v>
      </c>
      <c r="P23" s="298">
        <v>0</v>
      </c>
      <c r="Q23" s="271"/>
    </row>
    <row r="24" spans="1:17" s="270" customFormat="1" x14ac:dyDescent="0.25">
      <c r="A24" s="270">
        <v>7</v>
      </c>
      <c r="B24" s="297" t="s">
        <v>360</v>
      </c>
      <c r="C24" s="226" t="s">
        <v>94</v>
      </c>
      <c r="D24" s="225"/>
      <c r="E24" s="220">
        <v>0</v>
      </c>
      <c r="F24" s="219">
        <v>0</v>
      </c>
      <c r="G24" s="298">
        <v>0</v>
      </c>
      <c r="H24" s="298">
        <v>0</v>
      </c>
      <c r="I24" s="299">
        <v>0</v>
      </c>
      <c r="J24" s="298">
        <v>0</v>
      </c>
      <c r="K24" s="300">
        <v>0</v>
      </c>
      <c r="L24" s="299">
        <v>0</v>
      </c>
      <c r="M24" s="298">
        <v>0</v>
      </c>
      <c r="N24" s="298">
        <v>0</v>
      </c>
      <c r="O24" s="299">
        <v>0</v>
      </c>
      <c r="P24" s="298">
        <v>0</v>
      </c>
      <c r="Q24" s="271"/>
    </row>
    <row r="25" spans="1:17" s="270" customFormat="1" x14ac:dyDescent="0.25">
      <c r="A25" s="270">
        <v>8</v>
      </c>
      <c r="B25" s="297" t="s">
        <v>359</v>
      </c>
      <c r="C25" s="226" t="s">
        <v>94</v>
      </c>
      <c r="D25" s="225"/>
      <c r="E25" s="220">
        <v>0</v>
      </c>
      <c r="F25" s="219">
        <v>0</v>
      </c>
      <c r="G25" s="298">
        <v>0</v>
      </c>
      <c r="H25" s="298">
        <v>0</v>
      </c>
      <c r="I25" s="299">
        <v>0</v>
      </c>
      <c r="J25" s="298">
        <v>0</v>
      </c>
      <c r="K25" s="300">
        <v>0</v>
      </c>
      <c r="L25" s="299">
        <v>0</v>
      </c>
      <c r="M25" s="298">
        <v>0</v>
      </c>
      <c r="N25" s="298">
        <v>0</v>
      </c>
      <c r="O25" s="299">
        <v>0</v>
      </c>
      <c r="P25" s="298">
        <v>0</v>
      </c>
      <c r="Q25" s="271"/>
    </row>
    <row r="26" spans="1:17" s="270" customFormat="1" x14ac:dyDescent="0.25">
      <c r="A26" s="270">
        <v>9</v>
      </c>
      <c r="B26" s="297" t="s">
        <v>358</v>
      </c>
      <c r="C26" s="226" t="s">
        <v>94</v>
      </c>
      <c r="D26" s="225"/>
      <c r="E26" s="220">
        <v>0</v>
      </c>
      <c r="F26" s="219">
        <v>0</v>
      </c>
      <c r="G26" s="298">
        <v>0</v>
      </c>
      <c r="H26" s="298">
        <v>0</v>
      </c>
      <c r="I26" s="299">
        <v>0</v>
      </c>
      <c r="J26" s="298">
        <v>0</v>
      </c>
      <c r="K26" s="300">
        <v>0</v>
      </c>
      <c r="L26" s="299">
        <v>0</v>
      </c>
      <c r="M26" s="298">
        <v>0</v>
      </c>
      <c r="N26" s="298">
        <v>0</v>
      </c>
      <c r="O26" s="299">
        <v>0</v>
      </c>
      <c r="P26" s="298">
        <v>0</v>
      </c>
      <c r="Q26" s="271"/>
    </row>
    <row r="27" spans="1:17" s="270" customFormat="1" x14ac:dyDescent="0.25">
      <c r="A27" s="270">
        <v>10</v>
      </c>
      <c r="B27" s="297" t="s">
        <v>357</v>
      </c>
      <c r="C27" s="226" t="s">
        <v>94</v>
      </c>
      <c r="D27" s="225"/>
      <c r="E27" s="220">
        <v>0</v>
      </c>
      <c r="F27" s="219">
        <v>0</v>
      </c>
      <c r="G27" s="298">
        <v>0</v>
      </c>
      <c r="H27" s="298">
        <v>0</v>
      </c>
      <c r="I27" s="299">
        <v>0</v>
      </c>
      <c r="J27" s="298">
        <v>0</v>
      </c>
      <c r="K27" s="300">
        <v>0</v>
      </c>
      <c r="L27" s="299">
        <v>0</v>
      </c>
      <c r="M27" s="298">
        <v>0</v>
      </c>
      <c r="N27" s="298">
        <v>0</v>
      </c>
      <c r="O27" s="299">
        <v>0</v>
      </c>
      <c r="P27" s="298">
        <v>0</v>
      </c>
      <c r="Q27" s="271"/>
    </row>
    <row r="28" spans="1:17" s="270" customFormat="1" ht="30" x14ac:dyDescent="0.25">
      <c r="A28" s="270">
        <v>11</v>
      </c>
      <c r="B28" s="297" t="s">
        <v>356</v>
      </c>
      <c r="C28" s="226" t="s">
        <v>94</v>
      </c>
      <c r="D28" s="225" t="s">
        <v>355</v>
      </c>
      <c r="E28" s="220">
        <v>1945.4712199999999</v>
      </c>
      <c r="F28" s="219">
        <v>0</v>
      </c>
      <c r="G28" s="298">
        <v>0</v>
      </c>
      <c r="H28" s="298">
        <v>0</v>
      </c>
      <c r="I28" s="299">
        <v>0</v>
      </c>
      <c r="J28" s="298">
        <v>0</v>
      </c>
      <c r="K28" s="300">
        <v>1882.1440599999996</v>
      </c>
      <c r="L28" s="299">
        <v>0</v>
      </c>
      <c r="M28" s="298">
        <v>0</v>
      </c>
      <c r="N28" s="298">
        <v>0</v>
      </c>
      <c r="O28" s="299">
        <v>0</v>
      </c>
      <c r="P28" s="298">
        <v>0</v>
      </c>
      <c r="Q28" s="271"/>
    </row>
    <row r="29" spans="1:17" s="270" customFormat="1" ht="30" x14ac:dyDescent="0.25">
      <c r="A29" s="270">
        <v>12</v>
      </c>
      <c r="B29" s="297" t="s">
        <v>354</v>
      </c>
      <c r="C29" s="226" t="s">
        <v>94</v>
      </c>
      <c r="D29" s="225" t="s">
        <v>200</v>
      </c>
      <c r="E29" s="219">
        <v>172596.44142997972</v>
      </c>
      <c r="F29" s="219">
        <v>6430.0697956506483</v>
      </c>
      <c r="G29" s="345">
        <v>6364.2629000000006</v>
      </c>
      <c r="H29" s="345">
        <v>65.806895650647562</v>
      </c>
      <c r="I29" s="299">
        <v>6430.0697956506483</v>
      </c>
      <c r="J29" s="345">
        <v>0</v>
      </c>
      <c r="K29" s="300">
        <v>160989.28888999997</v>
      </c>
      <c r="L29" s="299">
        <v>15572.892513811887</v>
      </c>
      <c r="M29" s="345">
        <v>15516.31639</v>
      </c>
      <c r="N29" s="345">
        <v>56.576123811887321</v>
      </c>
      <c r="O29" s="299">
        <v>15572.892513811887</v>
      </c>
      <c r="P29" s="345">
        <v>0</v>
      </c>
      <c r="Q29" s="271"/>
    </row>
    <row r="30" spans="1:17" s="338" customFormat="1" x14ac:dyDescent="0.25">
      <c r="A30" s="338">
        <v>13</v>
      </c>
      <c r="B30" s="339" t="s">
        <v>353</v>
      </c>
      <c r="C30" s="340" t="s">
        <v>94</v>
      </c>
      <c r="D30" s="341" t="s">
        <v>352</v>
      </c>
      <c r="E30" s="308">
        <v>857.94917999211975</v>
      </c>
      <c r="F30" s="220">
        <v>473.17091833169201</v>
      </c>
      <c r="G30" s="298">
        <v>447.55504000000002</v>
      </c>
      <c r="H30" s="222">
        <v>25.615878331691963</v>
      </c>
      <c r="I30" s="342">
        <v>473.17091833169201</v>
      </c>
      <c r="J30" s="298">
        <v>0</v>
      </c>
      <c r="K30" s="343">
        <v>937.02535999999998</v>
      </c>
      <c r="L30" s="342">
        <v>494.08967652558397</v>
      </c>
      <c r="M30" s="298">
        <v>468.85446000000002</v>
      </c>
      <c r="N30" s="298">
        <v>25.235216525583937</v>
      </c>
      <c r="O30" s="342">
        <v>494.08967652558397</v>
      </c>
      <c r="P30" s="298">
        <v>0</v>
      </c>
      <c r="Q30" s="344"/>
    </row>
    <row r="31" spans="1:17" s="338" customFormat="1" x14ac:dyDescent="0.25">
      <c r="A31" s="338">
        <v>14</v>
      </c>
      <c r="B31" s="339" t="s">
        <v>351</v>
      </c>
      <c r="C31" s="340" t="s">
        <v>94</v>
      </c>
      <c r="D31" s="341" t="s">
        <v>350</v>
      </c>
      <c r="E31" s="220">
        <v>39372.934240000002</v>
      </c>
      <c r="F31" s="220">
        <v>4133.8232900000003</v>
      </c>
      <c r="G31" s="298">
        <v>4133.8232900000003</v>
      </c>
      <c r="H31" s="298">
        <v>0</v>
      </c>
      <c r="I31" s="342">
        <v>4133.8232900000003</v>
      </c>
      <c r="J31" s="298">
        <v>0</v>
      </c>
      <c r="K31" s="343">
        <v>32816.944380000001</v>
      </c>
      <c r="L31" s="342">
        <v>2821.4615199999998</v>
      </c>
      <c r="M31" s="298">
        <v>2821.4615199999998</v>
      </c>
      <c r="N31" s="298">
        <v>0</v>
      </c>
      <c r="O31" s="342">
        <v>2821.4615199999998</v>
      </c>
      <c r="P31" s="298">
        <v>0</v>
      </c>
      <c r="Q31" s="344"/>
    </row>
    <row r="32" spans="1:17" s="338" customFormat="1" ht="45" x14ac:dyDescent="0.25">
      <c r="A32" s="338">
        <v>15</v>
      </c>
      <c r="B32" s="346" t="s">
        <v>349</v>
      </c>
      <c r="C32" s="340" t="s">
        <v>94</v>
      </c>
      <c r="D32" s="341" t="s">
        <v>348</v>
      </c>
      <c r="E32" s="220">
        <v>0</v>
      </c>
      <c r="F32" s="220">
        <v>0</v>
      </c>
      <c r="G32" s="298">
        <v>0</v>
      </c>
      <c r="H32" s="298">
        <v>0</v>
      </c>
      <c r="I32" s="342">
        <v>0</v>
      </c>
      <c r="J32" s="298">
        <v>0</v>
      </c>
      <c r="K32" s="343">
        <v>0</v>
      </c>
      <c r="L32" s="342">
        <v>0</v>
      </c>
      <c r="M32" s="298">
        <v>0</v>
      </c>
      <c r="N32" s="298">
        <v>0</v>
      </c>
      <c r="O32" s="342">
        <v>0</v>
      </c>
      <c r="P32" s="298">
        <v>0</v>
      </c>
      <c r="Q32" s="344"/>
    </row>
    <row r="33" spans="1:17" s="338" customFormat="1" ht="30" x14ac:dyDescent="0.25">
      <c r="A33" s="338">
        <v>16</v>
      </c>
      <c r="B33" s="339" t="s">
        <v>347</v>
      </c>
      <c r="C33" s="340" t="s">
        <v>94</v>
      </c>
      <c r="D33" s="341" t="s">
        <v>346</v>
      </c>
      <c r="E33" s="220">
        <v>132365.55800998764</v>
      </c>
      <c r="F33" s="220">
        <v>1823.0755873189557</v>
      </c>
      <c r="G33" s="298">
        <v>1782.8845700000002</v>
      </c>
      <c r="H33" s="298">
        <v>40.191017318955602</v>
      </c>
      <c r="I33" s="342">
        <v>1823.0755873189557</v>
      </c>
      <c r="J33" s="298">
        <v>0</v>
      </c>
      <c r="K33" s="343">
        <v>127235.31914999998</v>
      </c>
      <c r="L33" s="342">
        <v>12257.341317286304</v>
      </c>
      <c r="M33" s="298">
        <v>12226.000410000001</v>
      </c>
      <c r="N33" s="298">
        <v>31.340907286303384</v>
      </c>
      <c r="O33" s="342">
        <v>12257.341317286304</v>
      </c>
      <c r="P33" s="298">
        <v>0</v>
      </c>
      <c r="Q33" s="344"/>
    </row>
    <row r="34" spans="1:17" s="270" customFormat="1" x14ac:dyDescent="0.25">
      <c r="A34" s="270">
        <v>17</v>
      </c>
      <c r="B34" s="297" t="s">
        <v>345</v>
      </c>
      <c r="C34" s="226" t="s">
        <v>94</v>
      </c>
      <c r="D34" s="225" t="s">
        <v>198</v>
      </c>
      <c r="E34" s="220">
        <v>468432.46682389564</v>
      </c>
      <c r="F34" s="219">
        <v>132497.41545616064</v>
      </c>
      <c r="G34" s="222">
        <v>110656.87650784818</v>
      </c>
      <c r="H34" s="222">
        <v>21657.974745618671</v>
      </c>
      <c r="I34" s="299">
        <v>132314.85125346686</v>
      </c>
      <c r="J34" s="222">
        <v>182.56420269379331</v>
      </c>
      <c r="K34" s="300">
        <v>449544.91720000008</v>
      </c>
      <c r="L34" s="299">
        <v>129682.95121660849</v>
      </c>
      <c r="M34" s="222">
        <v>99115.402043240043</v>
      </c>
      <c r="N34" s="222">
        <v>30356.307338494626</v>
      </c>
      <c r="O34" s="299">
        <v>129471.70938173466</v>
      </c>
      <c r="P34" s="222">
        <v>211.24183487382194</v>
      </c>
      <c r="Q34" s="271"/>
    </row>
    <row r="35" spans="1:17" s="326" customFormat="1" x14ac:dyDescent="0.25">
      <c r="A35" s="326">
        <v>18</v>
      </c>
      <c r="B35" s="347" t="s">
        <v>343</v>
      </c>
      <c r="C35" s="330" t="s">
        <v>94</v>
      </c>
      <c r="D35" s="329"/>
      <c r="E35" s="327">
        <v>118712.87973</v>
      </c>
      <c r="F35" s="327">
        <v>31443.356650586902</v>
      </c>
      <c r="G35" s="348">
        <v>29445.815057848184</v>
      </c>
      <c r="H35" s="348">
        <v>1814.9773900449243</v>
      </c>
      <c r="I35" s="327">
        <v>31260.792447893109</v>
      </c>
      <c r="J35" s="348">
        <v>182.56420269379331</v>
      </c>
      <c r="K35" s="349">
        <v>122100.32672000004</v>
      </c>
      <c r="L35" s="327">
        <v>30009.536029894029</v>
      </c>
      <c r="M35" s="348">
        <v>27239.876403240032</v>
      </c>
      <c r="N35" s="348">
        <v>2558.4177917801771</v>
      </c>
      <c r="O35" s="327">
        <v>29798.294195020208</v>
      </c>
      <c r="P35" s="348">
        <v>211.24183487382194</v>
      </c>
      <c r="Q35" s="328"/>
    </row>
    <row r="36" spans="1:17" s="326" customFormat="1" x14ac:dyDescent="0.25">
      <c r="A36" s="326">
        <v>19</v>
      </c>
      <c r="B36" s="347" t="s">
        <v>342</v>
      </c>
      <c r="C36" s="330" t="s">
        <v>94</v>
      </c>
      <c r="D36" s="329"/>
      <c r="E36" s="327">
        <v>0</v>
      </c>
      <c r="F36" s="327">
        <v>0</v>
      </c>
      <c r="G36" s="348">
        <v>0</v>
      </c>
      <c r="H36" s="348">
        <v>0</v>
      </c>
      <c r="I36" s="327">
        <v>0</v>
      </c>
      <c r="J36" s="348">
        <v>0</v>
      </c>
      <c r="K36" s="349">
        <v>0</v>
      </c>
      <c r="L36" s="327">
        <v>0</v>
      </c>
      <c r="M36" s="348">
        <v>0</v>
      </c>
      <c r="N36" s="348">
        <v>0</v>
      </c>
      <c r="O36" s="327">
        <v>0</v>
      </c>
      <c r="P36" s="348">
        <v>0</v>
      </c>
      <c r="Q36" s="328"/>
    </row>
    <row r="37" spans="1:17" s="326" customFormat="1" x14ac:dyDescent="0.25">
      <c r="A37" s="326">
        <v>20</v>
      </c>
      <c r="B37" s="347" t="s">
        <v>341</v>
      </c>
      <c r="C37" s="330" t="s">
        <v>94</v>
      </c>
      <c r="D37" s="329"/>
      <c r="E37" s="327">
        <v>349719.58709389565</v>
      </c>
      <c r="F37" s="327">
        <v>101054.05880557373</v>
      </c>
      <c r="G37" s="348">
        <v>81211.061449999994</v>
      </c>
      <c r="H37" s="348">
        <v>19842.997355573745</v>
      </c>
      <c r="I37" s="327">
        <v>101054.05880557373</v>
      </c>
      <c r="J37" s="348">
        <v>0</v>
      </c>
      <c r="K37" s="349">
        <v>327444.59048000001</v>
      </c>
      <c r="L37" s="327">
        <v>99673.415186714454</v>
      </c>
      <c r="M37" s="348">
        <v>71875.525640000007</v>
      </c>
      <c r="N37" s="348">
        <v>27797.889546714447</v>
      </c>
      <c r="O37" s="327">
        <v>99673.415186714454</v>
      </c>
      <c r="P37" s="348">
        <v>0</v>
      </c>
      <c r="Q37" s="328"/>
    </row>
    <row r="38" spans="1:17" s="270" customFormat="1" ht="45" x14ac:dyDescent="0.25">
      <c r="A38" s="270">
        <v>21</v>
      </c>
      <c r="B38" s="297" t="s">
        <v>344</v>
      </c>
      <c r="C38" s="226" t="s">
        <v>340</v>
      </c>
      <c r="D38" s="225"/>
      <c r="E38" s="220">
        <v>376.93586904432078</v>
      </c>
      <c r="F38" s="336">
        <v>103.73829942052116</v>
      </c>
      <c r="G38" s="298">
        <v>91.988305023576885</v>
      </c>
      <c r="H38" s="298">
        <v>11.655992833906044</v>
      </c>
      <c r="I38" s="337">
        <v>103.64429785748293</v>
      </c>
      <c r="J38" s="298">
        <v>9.400156303822807E-2</v>
      </c>
      <c r="K38" s="300">
        <v>375.28800732478794</v>
      </c>
      <c r="L38" s="299">
        <v>97.979320176552505</v>
      </c>
      <c r="M38" s="298">
        <v>80.675062268792914</v>
      </c>
      <c r="N38" s="298">
        <v>17.1954718599426</v>
      </c>
      <c r="O38" s="299">
        <v>97.870534128735514</v>
      </c>
      <c r="P38" s="298">
        <v>0.10878604781699261</v>
      </c>
      <c r="Q38" s="271"/>
    </row>
    <row r="39" spans="1:17" s="270" customFormat="1" x14ac:dyDescent="0.25">
      <c r="A39" s="270">
        <v>22</v>
      </c>
      <c r="B39" s="297" t="s">
        <v>343</v>
      </c>
      <c r="C39" s="226" t="s">
        <v>340</v>
      </c>
      <c r="D39" s="225"/>
      <c r="E39" s="220">
        <v>61.124777380952374</v>
      </c>
      <c r="F39" s="336">
        <v>16.190056038976799</v>
      </c>
      <c r="G39" s="298">
        <v>15.161530023576873</v>
      </c>
      <c r="H39" s="298">
        <v>0.93452445236169457</v>
      </c>
      <c r="I39" s="337">
        <v>16.096054475938569</v>
      </c>
      <c r="J39" s="298">
        <v>9.400156303822807E-2</v>
      </c>
      <c r="K39" s="300">
        <v>62.879646869979013</v>
      </c>
      <c r="L39" s="299">
        <v>15.454414242632494</v>
      </c>
      <c r="M39" s="298">
        <v>14.02808538707248</v>
      </c>
      <c r="N39" s="298">
        <v>1.3175428077430211</v>
      </c>
      <c r="O39" s="299">
        <v>15.3456281948155</v>
      </c>
      <c r="P39" s="298">
        <v>0.10878604781699261</v>
      </c>
      <c r="Q39" s="271"/>
    </row>
    <row r="40" spans="1:17" s="270" customFormat="1" x14ac:dyDescent="0.25">
      <c r="A40" s="270">
        <v>23</v>
      </c>
      <c r="B40" s="297" t="s">
        <v>342</v>
      </c>
      <c r="C40" s="226" t="s">
        <v>340</v>
      </c>
      <c r="D40" s="225"/>
      <c r="E40" s="220">
        <v>0</v>
      </c>
      <c r="F40" s="336">
        <v>0</v>
      </c>
      <c r="G40" s="298">
        <v>0</v>
      </c>
      <c r="H40" s="298">
        <v>0</v>
      </c>
      <c r="I40" s="337">
        <v>0</v>
      </c>
      <c r="J40" s="298">
        <v>0</v>
      </c>
      <c r="K40" s="300">
        <v>0</v>
      </c>
      <c r="L40" s="299">
        <v>0</v>
      </c>
      <c r="M40" s="298">
        <v>0</v>
      </c>
      <c r="N40" s="298">
        <v>0</v>
      </c>
      <c r="O40" s="299">
        <v>0</v>
      </c>
      <c r="P40" s="298">
        <v>0</v>
      </c>
      <c r="Q40" s="271"/>
    </row>
    <row r="41" spans="1:17" s="270" customFormat="1" x14ac:dyDescent="0.25">
      <c r="A41" s="270">
        <v>24</v>
      </c>
      <c r="B41" s="297" t="s">
        <v>341</v>
      </c>
      <c r="C41" s="226" t="s">
        <v>340</v>
      </c>
      <c r="D41" s="225"/>
      <c r="E41" s="220">
        <v>315.81109166666664</v>
      </c>
      <c r="F41" s="336">
        <v>87.548243381544367</v>
      </c>
      <c r="G41" s="298">
        <v>76.826775000000012</v>
      </c>
      <c r="H41" s="298">
        <v>10.72146838154435</v>
      </c>
      <c r="I41" s="337">
        <v>87.548243381544367</v>
      </c>
      <c r="J41" s="298">
        <v>0</v>
      </c>
      <c r="K41" s="300">
        <v>311.79270833333334</v>
      </c>
      <c r="L41" s="299">
        <v>82.52490593392001</v>
      </c>
      <c r="M41" s="298">
        <v>66.646976881720434</v>
      </c>
      <c r="N41" s="298">
        <v>15.877929052199578</v>
      </c>
      <c r="O41" s="299">
        <v>82.52490593392001</v>
      </c>
      <c r="P41" s="298">
        <v>0</v>
      </c>
      <c r="Q41" s="271"/>
    </row>
    <row r="42" spans="1:17" s="270" customFormat="1" ht="105" x14ac:dyDescent="0.25">
      <c r="A42" s="270">
        <v>25</v>
      </c>
      <c r="B42" s="297" t="s">
        <v>339</v>
      </c>
      <c r="C42" s="226" t="s">
        <v>94</v>
      </c>
      <c r="D42" s="225" t="s">
        <v>338</v>
      </c>
      <c r="E42" s="220">
        <v>116987.31515858845</v>
      </c>
      <c r="F42" s="219">
        <v>33217.033092372461</v>
      </c>
      <c r="G42" s="298">
        <v>28180.845196668444</v>
      </c>
      <c r="H42" s="298">
        <v>4995.2564060692494</v>
      </c>
      <c r="I42" s="299">
        <v>33176.10160273769</v>
      </c>
      <c r="J42" s="298">
        <v>40.93148963476856</v>
      </c>
      <c r="K42" s="300">
        <v>109606.14505999998</v>
      </c>
      <c r="L42" s="299">
        <v>29544.441666098937</v>
      </c>
      <c r="M42" s="298">
        <v>22299.007312114751</v>
      </c>
      <c r="N42" s="298">
        <v>7198.4879216828303</v>
      </c>
      <c r="O42" s="299">
        <v>29497.495233797581</v>
      </c>
      <c r="P42" s="298">
        <v>46.946432301357611</v>
      </c>
      <c r="Q42" s="271"/>
    </row>
    <row r="43" spans="1:17" s="270" customFormat="1" x14ac:dyDescent="0.25">
      <c r="A43" s="270">
        <v>26</v>
      </c>
      <c r="B43" s="297" t="s">
        <v>337</v>
      </c>
      <c r="C43" s="226" t="s">
        <v>94</v>
      </c>
      <c r="D43" s="225" t="s">
        <v>336</v>
      </c>
      <c r="E43" s="220">
        <v>532017.4900190311</v>
      </c>
      <c r="F43" s="219">
        <v>205074.37228756168</v>
      </c>
      <c r="G43" s="298">
        <v>199965.80312398801</v>
      </c>
      <c r="H43" s="298">
        <v>3181.7647142257229</v>
      </c>
      <c r="I43" s="299">
        <v>203147.56783821373</v>
      </c>
      <c r="J43" s="298">
        <v>1926.8044493479476</v>
      </c>
      <c r="K43" s="300">
        <v>435947.98188999994</v>
      </c>
      <c r="L43" s="299">
        <v>151756.94564859537</v>
      </c>
      <c r="M43" s="298">
        <v>145798.1485341154</v>
      </c>
      <c r="N43" s="298">
        <v>4032.3290128007789</v>
      </c>
      <c r="O43" s="299">
        <v>149830.47754691617</v>
      </c>
      <c r="P43" s="298">
        <v>1926.4681016792117</v>
      </c>
      <c r="Q43" s="271"/>
    </row>
    <row r="44" spans="1:17" s="270" customFormat="1" ht="30" x14ac:dyDescent="0.25">
      <c r="A44" s="270">
        <v>27</v>
      </c>
      <c r="B44" s="297" t="s">
        <v>335</v>
      </c>
      <c r="C44" s="296" t="s">
        <v>94</v>
      </c>
      <c r="D44" s="295" t="s">
        <v>334</v>
      </c>
      <c r="E44" s="219">
        <v>183298.07432000004</v>
      </c>
      <c r="F44" s="219">
        <v>27567.525443788258</v>
      </c>
      <c r="G44" s="345">
        <v>27220.944709840103</v>
      </c>
      <c r="H44" s="345">
        <v>316.73307309214869</v>
      </c>
      <c r="I44" s="299">
        <v>27537.677782932253</v>
      </c>
      <c r="J44" s="345">
        <v>29.847660856005611</v>
      </c>
      <c r="K44" s="300">
        <v>176114.61373000004</v>
      </c>
      <c r="L44" s="299">
        <v>27222.371764838746</v>
      </c>
      <c r="M44" s="345">
        <v>26755.540795216479</v>
      </c>
      <c r="N44" s="345">
        <v>431.22578924200843</v>
      </c>
      <c r="O44" s="299">
        <v>27186.766584458488</v>
      </c>
      <c r="P44" s="345">
        <v>35.605180380257735</v>
      </c>
      <c r="Q44" s="271"/>
    </row>
    <row r="45" spans="1:17" s="270" customFormat="1" x14ac:dyDescent="0.25">
      <c r="A45" s="270">
        <v>28</v>
      </c>
      <c r="B45" s="297" t="s">
        <v>333</v>
      </c>
      <c r="C45" s="226" t="s">
        <v>94</v>
      </c>
      <c r="D45" s="225" t="s">
        <v>332</v>
      </c>
      <c r="E45" s="220">
        <v>183298.07432000004</v>
      </c>
      <c r="F45" s="219">
        <v>27567.525443788258</v>
      </c>
      <c r="G45" s="298">
        <v>27220.944709840103</v>
      </c>
      <c r="H45" s="298">
        <v>316.73307309214869</v>
      </c>
      <c r="I45" s="299">
        <v>27537.677782932253</v>
      </c>
      <c r="J45" s="298">
        <v>29.847660856005611</v>
      </c>
      <c r="K45" s="300">
        <v>176114.61373000004</v>
      </c>
      <c r="L45" s="299">
        <v>27222.371764838746</v>
      </c>
      <c r="M45" s="298">
        <v>26755.540795216479</v>
      </c>
      <c r="N45" s="298">
        <v>431.22578924200843</v>
      </c>
      <c r="O45" s="299">
        <v>27186.766584458488</v>
      </c>
      <c r="P45" s="298">
        <v>35.605180380257735</v>
      </c>
      <c r="Q45" s="271"/>
    </row>
    <row r="46" spans="1:17" s="270" customFormat="1" x14ac:dyDescent="0.25">
      <c r="A46" s="270">
        <v>29</v>
      </c>
      <c r="B46" s="297" t="s">
        <v>331</v>
      </c>
      <c r="C46" s="226" t="s">
        <v>94</v>
      </c>
      <c r="D46" s="225" t="s">
        <v>330</v>
      </c>
      <c r="E46" s="220">
        <v>0</v>
      </c>
      <c r="F46" s="219">
        <v>0</v>
      </c>
      <c r="G46" s="298">
        <v>0</v>
      </c>
      <c r="H46" s="298">
        <v>0</v>
      </c>
      <c r="I46" s="299">
        <v>0</v>
      </c>
      <c r="J46" s="298">
        <v>0</v>
      </c>
      <c r="K46" s="300">
        <v>0</v>
      </c>
      <c r="L46" s="299">
        <v>0</v>
      </c>
      <c r="M46" s="298">
        <v>0</v>
      </c>
      <c r="N46" s="298">
        <v>0</v>
      </c>
      <c r="O46" s="299">
        <v>0</v>
      </c>
      <c r="P46" s="298">
        <v>0</v>
      </c>
      <c r="Q46" s="271"/>
    </row>
    <row r="47" spans="1:17" s="270" customFormat="1" ht="30" x14ac:dyDescent="0.25">
      <c r="A47" s="270">
        <v>30</v>
      </c>
      <c r="B47" s="297" t="s">
        <v>329</v>
      </c>
      <c r="C47" s="226" t="s">
        <v>94</v>
      </c>
      <c r="D47" s="225" t="s">
        <v>328</v>
      </c>
      <c r="E47" s="220">
        <v>210652.99809999857</v>
      </c>
      <c r="F47" s="219">
        <v>88581.604326995497</v>
      </c>
      <c r="G47" s="298">
        <v>87545.337737279158</v>
      </c>
      <c r="H47" s="298">
        <v>9.304377563040644</v>
      </c>
      <c r="I47" s="299">
        <v>87554.642114842194</v>
      </c>
      <c r="J47" s="298">
        <v>1026.9622121533041</v>
      </c>
      <c r="K47" s="300">
        <v>169660.11200000002</v>
      </c>
      <c r="L47" s="299">
        <v>64629.395487922338</v>
      </c>
      <c r="M47" s="298">
        <v>63544.778241217398</v>
      </c>
      <c r="N47" s="298">
        <v>15.394275994646296</v>
      </c>
      <c r="O47" s="299">
        <v>63560.172517212042</v>
      </c>
      <c r="P47" s="298">
        <v>1069.222970710294</v>
      </c>
      <c r="Q47" s="271"/>
    </row>
    <row r="48" spans="1:17" s="270" customFormat="1" ht="45" x14ac:dyDescent="0.25">
      <c r="A48" s="270">
        <v>36</v>
      </c>
      <c r="B48" s="297" t="s">
        <v>327</v>
      </c>
      <c r="C48" s="226" t="s">
        <v>94</v>
      </c>
      <c r="D48" s="225" t="s">
        <v>326</v>
      </c>
      <c r="E48" s="220">
        <v>0</v>
      </c>
      <c r="F48" s="219">
        <v>0</v>
      </c>
      <c r="G48" s="298">
        <v>0</v>
      </c>
      <c r="H48" s="298">
        <v>0</v>
      </c>
      <c r="I48" s="299">
        <v>0</v>
      </c>
      <c r="J48" s="298">
        <v>0</v>
      </c>
      <c r="K48" s="300">
        <v>0</v>
      </c>
      <c r="L48" s="299">
        <v>0</v>
      </c>
      <c r="M48" s="298">
        <v>0</v>
      </c>
      <c r="N48" s="298">
        <v>0</v>
      </c>
      <c r="O48" s="299">
        <v>0</v>
      </c>
      <c r="P48" s="298">
        <v>0</v>
      </c>
      <c r="Q48" s="271"/>
    </row>
    <row r="49" spans="1:17" s="270" customFormat="1" x14ac:dyDescent="0.25">
      <c r="A49" s="270">
        <v>37</v>
      </c>
      <c r="B49" s="297" t="s">
        <v>325</v>
      </c>
      <c r="C49" s="226" t="s">
        <v>94</v>
      </c>
      <c r="D49" s="225" t="s">
        <v>324</v>
      </c>
      <c r="E49" s="220">
        <v>115851.07938879383</v>
      </c>
      <c r="F49" s="219">
        <v>41913.423989234332</v>
      </c>
      <c r="G49" s="222">
        <v>35695.587508029901</v>
      </c>
      <c r="H49" s="222">
        <v>6101.903107063531</v>
      </c>
      <c r="I49" s="299">
        <v>41797.490615093433</v>
      </c>
      <c r="J49" s="222">
        <v>115.93337414090217</v>
      </c>
      <c r="K49" s="300">
        <v>94338.020519999933</v>
      </c>
      <c r="L49" s="299">
        <v>35890.102852710661</v>
      </c>
      <c r="M49" s="222">
        <v>33332.03116670176</v>
      </c>
      <c r="N49" s="222">
        <v>2524.0174875586358</v>
      </c>
      <c r="O49" s="299">
        <v>35856.048654260398</v>
      </c>
      <c r="P49" s="222">
        <v>34.054198450263137</v>
      </c>
      <c r="Q49" s="399" t="s">
        <v>323</v>
      </c>
    </row>
    <row r="50" spans="1:17" s="270" customFormat="1" ht="15" customHeight="1" outlineLevel="1" x14ac:dyDescent="0.25">
      <c r="A50" s="270">
        <v>38</v>
      </c>
      <c r="B50" s="297" t="s">
        <v>322</v>
      </c>
      <c r="C50" s="226" t="s">
        <v>94</v>
      </c>
      <c r="D50" s="225"/>
      <c r="E50" s="220">
        <v>60557.898059979409</v>
      </c>
      <c r="F50" s="219">
        <v>28079.523657458391</v>
      </c>
      <c r="G50" s="298">
        <v>26096.188549999999</v>
      </c>
      <c r="H50" s="298">
        <v>1900.8351074583902</v>
      </c>
      <c r="I50" s="299">
        <v>27997.023657458391</v>
      </c>
      <c r="J50" s="298">
        <v>82.5</v>
      </c>
      <c r="K50" s="300">
        <v>55085.351950000011</v>
      </c>
      <c r="L50" s="299">
        <v>27036.823223473388</v>
      </c>
      <c r="M50" s="298">
        <v>26973.664660000002</v>
      </c>
      <c r="N50" s="298">
        <v>63.158563473384334</v>
      </c>
      <c r="O50" s="299">
        <v>27036.823223473388</v>
      </c>
      <c r="P50" s="298">
        <v>0</v>
      </c>
      <c r="Q50" s="400"/>
    </row>
    <row r="51" spans="1:17" s="270" customFormat="1" ht="15" customHeight="1" outlineLevel="1" x14ac:dyDescent="0.25">
      <c r="A51" s="270">
        <v>46</v>
      </c>
      <c r="B51" s="297" t="s">
        <v>321</v>
      </c>
      <c r="C51" s="226" t="s">
        <v>94</v>
      </c>
      <c r="D51" s="225"/>
      <c r="E51" s="220">
        <v>0</v>
      </c>
      <c r="F51" s="219">
        <v>0</v>
      </c>
      <c r="G51" s="298">
        <v>0</v>
      </c>
      <c r="H51" s="298">
        <v>0</v>
      </c>
      <c r="I51" s="299">
        <v>0</v>
      </c>
      <c r="J51" s="298">
        <v>0</v>
      </c>
      <c r="K51" s="300">
        <v>0</v>
      </c>
      <c r="L51" s="299">
        <v>0</v>
      </c>
      <c r="M51" s="298">
        <v>0</v>
      </c>
      <c r="N51" s="298">
        <v>0</v>
      </c>
      <c r="O51" s="299">
        <v>0</v>
      </c>
      <c r="P51" s="298">
        <v>0</v>
      </c>
      <c r="Q51" s="400"/>
    </row>
    <row r="52" spans="1:17" s="270" customFormat="1" ht="15" customHeight="1" outlineLevel="1" x14ac:dyDescent="0.25">
      <c r="A52" s="270">
        <v>47</v>
      </c>
      <c r="B52" s="297" t="s">
        <v>320</v>
      </c>
      <c r="C52" s="226" t="s">
        <v>94</v>
      </c>
      <c r="D52" s="225"/>
      <c r="E52" s="220">
        <v>18967.316868826805</v>
      </c>
      <c r="F52" s="219">
        <v>5306.7750714488238</v>
      </c>
      <c r="G52" s="298">
        <v>1493.1571999999999</v>
      </c>
      <c r="H52" s="298">
        <v>3813.6178714488242</v>
      </c>
      <c r="I52" s="299">
        <v>5306.7750714488238</v>
      </c>
      <c r="J52" s="298">
        <v>0</v>
      </c>
      <c r="K52" s="300">
        <v>9097.9462899999999</v>
      </c>
      <c r="L52" s="299">
        <v>2315.4743547307617</v>
      </c>
      <c r="M52" s="298">
        <v>350.91484000000003</v>
      </c>
      <c r="N52" s="298">
        <v>1964.5595147307615</v>
      </c>
      <c r="O52" s="299">
        <v>2315.4743547307617</v>
      </c>
      <c r="P52" s="298">
        <v>0</v>
      </c>
      <c r="Q52" s="400"/>
    </row>
    <row r="53" spans="1:17" s="270" customFormat="1" ht="30.2" customHeight="1" outlineLevel="1" x14ac:dyDescent="0.25">
      <c r="A53" s="270">
        <v>53</v>
      </c>
      <c r="B53" s="297" t="s">
        <v>319</v>
      </c>
      <c r="C53" s="226" t="s">
        <v>94</v>
      </c>
      <c r="D53" s="225"/>
      <c r="E53" s="220">
        <v>9730.3806899934334</v>
      </c>
      <c r="F53" s="219">
        <v>2384.7529000101713</v>
      </c>
      <c r="G53" s="298">
        <v>2363.4094699999996</v>
      </c>
      <c r="H53" s="298">
        <v>21.343430010171637</v>
      </c>
      <c r="I53" s="299">
        <v>2384.7529000101713</v>
      </c>
      <c r="J53" s="298">
        <v>0</v>
      </c>
      <c r="K53" s="300">
        <v>6704.976920000001</v>
      </c>
      <c r="L53" s="299">
        <v>1329.3802784203617</v>
      </c>
      <c r="M53" s="298">
        <v>1304.54629</v>
      </c>
      <c r="N53" s="298">
        <v>24.833988420361631</v>
      </c>
      <c r="O53" s="299">
        <v>1329.3802784203617</v>
      </c>
      <c r="P53" s="298">
        <v>0</v>
      </c>
      <c r="Q53" s="400"/>
    </row>
    <row r="54" spans="1:17" s="270" customFormat="1" ht="15" customHeight="1" outlineLevel="1" x14ac:dyDescent="0.25">
      <c r="A54" s="270">
        <v>59</v>
      </c>
      <c r="B54" s="297" t="s">
        <v>318</v>
      </c>
      <c r="C54" s="226" t="s">
        <v>94</v>
      </c>
      <c r="D54" s="225"/>
      <c r="E54" s="220">
        <v>80.5</v>
      </c>
      <c r="F54" s="219">
        <v>24</v>
      </c>
      <c r="G54" s="298">
        <v>24</v>
      </c>
      <c r="H54" s="298">
        <v>0</v>
      </c>
      <c r="I54" s="299">
        <v>24</v>
      </c>
      <c r="J54" s="298">
        <v>0</v>
      </c>
      <c r="K54" s="300">
        <v>51.604089999999999</v>
      </c>
      <c r="L54" s="299">
        <v>0</v>
      </c>
      <c r="M54" s="298">
        <v>0</v>
      </c>
      <c r="N54" s="298">
        <v>0</v>
      </c>
      <c r="O54" s="299">
        <v>0</v>
      </c>
      <c r="P54" s="298">
        <v>0</v>
      </c>
      <c r="Q54" s="400"/>
    </row>
    <row r="55" spans="1:17" s="270" customFormat="1" ht="15" customHeight="1" outlineLevel="1" x14ac:dyDescent="0.25">
      <c r="A55" s="270">
        <v>60</v>
      </c>
      <c r="B55" s="297" t="s">
        <v>317</v>
      </c>
      <c r="C55" s="226" t="s">
        <v>94</v>
      </c>
      <c r="D55" s="225"/>
      <c r="E55" s="220">
        <v>1478.90666999418</v>
      </c>
      <c r="F55" s="219">
        <v>267.18554958479837</v>
      </c>
      <c r="G55" s="298">
        <v>248.26667</v>
      </c>
      <c r="H55" s="298">
        <v>18.91887958479834</v>
      </c>
      <c r="I55" s="299">
        <v>267.18554958479837</v>
      </c>
      <c r="J55" s="298">
        <v>0</v>
      </c>
      <c r="K55" s="300">
        <v>1417.4449900000002</v>
      </c>
      <c r="L55" s="299">
        <v>246.57176546696536</v>
      </c>
      <c r="M55" s="298">
        <v>208.80500000000001</v>
      </c>
      <c r="N55" s="298">
        <v>37.766765466965339</v>
      </c>
      <c r="O55" s="299">
        <v>246.57176546696536</v>
      </c>
      <c r="P55" s="298">
        <v>0</v>
      </c>
      <c r="Q55" s="400"/>
    </row>
    <row r="56" spans="1:17" s="270" customFormat="1" ht="15" customHeight="1" outlineLevel="1" x14ac:dyDescent="0.25">
      <c r="A56" s="270">
        <v>61</v>
      </c>
      <c r="B56" s="297" t="s">
        <v>316</v>
      </c>
      <c r="C56" s="226" t="s">
        <v>94</v>
      </c>
      <c r="D56" s="225"/>
      <c r="E56" s="220">
        <v>258.99871999999999</v>
      </c>
      <c r="F56" s="219">
        <v>74.736463850498637</v>
      </c>
      <c r="G56" s="369">
        <v>59.929348862389972</v>
      </c>
      <c r="H56" s="370">
        <v>14.807114988108667</v>
      </c>
      <c r="I56" s="299">
        <v>74.736463850498637</v>
      </c>
      <c r="J56" s="298">
        <v>0</v>
      </c>
      <c r="K56" s="300">
        <v>249.07020000000006</v>
      </c>
      <c r="L56" s="299">
        <v>75.699343809913344</v>
      </c>
      <c r="M56" s="298">
        <v>54.442036677029641</v>
      </c>
      <c r="N56" s="298">
        <v>21.257307132883703</v>
      </c>
      <c r="O56" s="299">
        <v>75.699343809913344</v>
      </c>
      <c r="P56" s="298">
        <v>0</v>
      </c>
      <c r="Q56" s="400"/>
    </row>
    <row r="57" spans="1:17" s="270" customFormat="1" ht="30.2" customHeight="1" outlineLevel="1" x14ac:dyDescent="0.25">
      <c r="A57" s="270">
        <v>62</v>
      </c>
      <c r="B57" s="297" t="s">
        <v>315</v>
      </c>
      <c r="C57" s="226" t="s">
        <v>94</v>
      </c>
      <c r="D57" s="225"/>
      <c r="E57" s="220">
        <v>0</v>
      </c>
      <c r="F57" s="219">
        <v>0</v>
      </c>
      <c r="G57" s="298">
        <v>0</v>
      </c>
      <c r="H57" s="298">
        <v>0</v>
      </c>
      <c r="I57" s="299">
        <v>0</v>
      </c>
      <c r="J57" s="298">
        <v>0</v>
      </c>
      <c r="K57" s="300">
        <v>0</v>
      </c>
      <c r="L57" s="299">
        <v>0</v>
      </c>
      <c r="M57" s="298">
        <v>0</v>
      </c>
      <c r="N57" s="298">
        <v>0</v>
      </c>
      <c r="O57" s="299">
        <v>0</v>
      </c>
      <c r="P57" s="298">
        <v>0</v>
      </c>
      <c r="Q57" s="400"/>
    </row>
    <row r="58" spans="1:17" s="270" customFormat="1" ht="45" customHeight="1" outlineLevel="1" x14ac:dyDescent="0.25">
      <c r="A58" s="270">
        <v>63</v>
      </c>
      <c r="B58" s="297" t="s">
        <v>314</v>
      </c>
      <c r="C58" s="226" t="s">
        <v>94</v>
      </c>
      <c r="D58" s="225"/>
      <c r="E58" s="220">
        <v>0</v>
      </c>
      <c r="F58" s="219">
        <v>0</v>
      </c>
      <c r="G58" s="298">
        <v>0</v>
      </c>
      <c r="H58" s="298">
        <v>0</v>
      </c>
      <c r="I58" s="299">
        <v>0</v>
      </c>
      <c r="J58" s="298">
        <v>0</v>
      </c>
      <c r="K58" s="300">
        <v>0</v>
      </c>
      <c r="L58" s="299">
        <v>0</v>
      </c>
      <c r="M58" s="298">
        <v>0</v>
      </c>
      <c r="N58" s="298">
        <v>0</v>
      </c>
      <c r="O58" s="299">
        <v>0</v>
      </c>
      <c r="P58" s="298">
        <v>0</v>
      </c>
      <c r="Q58" s="400"/>
    </row>
    <row r="59" spans="1:17" s="270" customFormat="1" ht="15" customHeight="1" outlineLevel="1" x14ac:dyDescent="0.25">
      <c r="A59" s="270">
        <v>64</v>
      </c>
      <c r="B59" s="297" t="s">
        <v>313</v>
      </c>
      <c r="C59" s="226" t="s">
        <v>94</v>
      </c>
      <c r="D59" s="225"/>
      <c r="E59" s="220">
        <v>3036.9340100000004</v>
      </c>
      <c r="F59" s="219">
        <v>18.160979999999999</v>
      </c>
      <c r="G59" s="298">
        <v>18.160979999999999</v>
      </c>
      <c r="H59" s="298">
        <v>0</v>
      </c>
      <c r="I59" s="299">
        <v>18.160979999999999</v>
      </c>
      <c r="J59" s="298">
        <v>0</v>
      </c>
      <c r="K59" s="300">
        <v>2047.8889100000004</v>
      </c>
      <c r="L59" s="299">
        <v>48.330469999999998</v>
      </c>
      <c r="M59" s="298">
        <v>48.330469999999998</v>
      </c>
      <c r="N59" s="298">
        <v>0</v>
      </c>
      <c r="O59" s="299">
        <v>48.330469999999998</v>
      </c>
      <c r="P59" s="298">
        <v>0</v>
      </c>
      <c r="Q59" s="400"/>
    </row>
    <row r="60" spans="1:17" s="270" customFormat="1" ht="15" customHeight="1" outlineLevel="1" x14ac:dyDescent="0.25">
      <c r="A60" s="270">
        <v>67</v>
      </c>
      <c r="B60" s="297" t="s">
        <v>378</v>
      </c>
      <c r="C60" s="226" t="s">
        <v>94</v>
      </c>
      <c r="D60" s="225"/>
      <c r="E60" s="220">
        <v>21740.144370000005</v>
      </c>
      <c r="F60" s="219">
        <v>5758.2893668816441</v>
      </c>
      <c r="G60" s="222">
        <v>5392.4752891675053</v>
      </c>
      <c r="H60" s="222">
        <v>332.38070357323681</v>
      </c>
      <c r="I60" s="299">
        <v>5724.8559927407423</v>
      </c>
      <c r="J60" s="222">
        <v>33.433374140902167</v>
      </c>
      <c r="K60" s="300">
        <v>19683.73716999996</v>
      </c>
      <c r="L60" s="299">
        <v>4837.8234168092695</v>
      </c>
      <c r="M60" s="222">
        <v>4391.3278700247274</v>
      </c>
      <c r="N60" s="222">
        <v>412.44134833427904</v>
      </c>
      <c r="O60" s="299">
        <v>4803.7692183590061</v>
      </c>
      <c r="P60" s="222">
        <v>34.054198450263137</v>
      </c>
      <c r="Q60" s="401"/>
    </row>
    <row r="61" spans="1:17" s="269" customFormat="1" ht="57" x14ac:dyDescent="0.2">
      <c r="A61" s="269">
        <v>68</v>
      </c>
      <c r="B61" s="312" t="s">
        <v>312</v>
      </c>
      <c r="C61" s="306" t="s">
        <v>94</v>
      </c>
      <c r="D61" s="311" t="s">
        <v>311</v>
      </c>
      <c r="E61" s="310">
        <v>22094.108069738864</v>
      </c>
      <c r="F61" s="224">
        <v>6266.7655125133424</v>
      </c>
      <c r="G61" s="291">
        <v>5313.2635175324667</v>
      </c>
      <c r="H61" s="291">
        <v>943.93863386546946</v>
      </c>
      <c r="I61" s="309">
        <v>6257.2021513979362</v>
      </c>
      <c r="J61" s="291">
        <v>9.5633611154058453</v>
      </c>
      <c r="K61" s="313">
        <v>18935.008494000002</v>
      </c>
      <c r="L61" s="309">
        <v>4895.0247639655772</v>
      </c>
      <c r="M61" s="291">
        <v>4063.0331223802059</v>
      </c>
      <c r="N61" s="291">
        <v>822.84963601687764</v>
      </c>
      <c r="O61" s="309">
        <v>4885.8827583970833</v>
      </c>
      <c r="P61" s="291">
        <v>9.1420055684943424</v>
      </c>
      <c r="Q61" s="237"/>
    </row>
    <row r="62" spans="1:17" s="270" customFormat="1" ht="30" x14ac:dyDescent="0.25">
      <c r="A62" s="270">
        <v>69</v>
      </c>
      <c r="B62" s="297" t="s">
        <v>310</v>
      </c>
      <c r="C62" s="296" t="s">
        <v>94</v>
      </c>
      <c r="D62" s="295" t="s">
        <v>309</v>
      </c>
      <c r="E62" s="220">
        <v>0</v>
      </c>
      <c r="F62" s="299">
        <v>0</v>
      </c>
      <c r="G62" s="298">
        <v>0</v>
      </c>
      <c r="H62" s="298">
        <v>0</v>
      </c>
      <c r="I62" s="299">
        <v>0</v>
      </c>
      <c r="J62" s="298">
        <v>0</v>
      </c>
      <c r="K62" s="300">
        <v>0</v>
      </c>
      <c r="L62" s="299">
        <v>0</v>
      </c>
      <c r="M62" s="298">
        <v>0</v>
      </c>
      <c r="N62" s="298">
        <v>0</v>
      </c>
      <c r="O62" s="299">
        <v>0</v>
      </c>
      <c r="P62" s="298">
        <v>0</v>
      </c>
      <c r="Q62" s="271"/>
    </row>
    <row r="63" spans="1:17" s="270" customFormat="1" x14ac:dyDescent="0.25">
      <c r="A63" s="270">
        <v>70</v>
      </c>
      <c r="B63" s="297" t="s">
        <v>308</v>
      </c>
      <c r="C63" s="296" t="s">
        <v>94</v>
      </c>
      <c r="D63" s="295" t="s">
        <v>307</v>
      </c>
      <c r="E63" s="220">
        <v>0</v>
      </c>
      <c r="F63" s="219">
        <v>0</v>
      </c>
      <c r="G63" s="298">
        <v>0</v>
      </c>
      <c r="H63" s="298">
        <v>0</v>
      </c>
      <c r="I63" s="299">
        <v>0</v>
      </c>
      <c r="J63" s="298">
        <v>0</v>
      </c>
      <c r="K63" s="300">
        <v>0</v>
      </c>
      <c r="L63" s="299">
        <v>0</v>
      </c>
      <c r="M63" s="298">
        <v>0</v>
      </c>
      <c r="N63" s="298">
        <v>0</v>
      </c>
      <c r="O63" s="299">
        <v>0</v>
      </c>
      <c r="P63" s="298">
        <v>0</v>
      </c>
      <c r="Q63" s="271"/>
    </row>
    <row r="64" spans="1:17" s="270" customFormat="1" ht="30" x14ac:dyDescent="0.25">
      <c r="A64" s="270">
        <v>71</v>
      </c>
      <c r="B64" s="297" t="s">
        <v>306</v>
      </c>
      <c r="C64" s="296" t="s">
        <v>94</v>
      </c>
      <c r="D64" s="295" t="s">
        <v>305</v>
      </c>
      <c r="E64" s="220">
        <v>0</v>
      </c>
      <c r="F64" s="219">
        <v>0</v>
      </c>
      <c r="G64" s="298">
        <v>0</v>
      </c>
      <c r="H64" s="298">
        <v>0</v>
      </c>
      <c r="I64" s="299">
        <v>0</v>
      </c>
      <c r="J64" s="298">
        <v>0</v>
      </c>
      <c r="K64" s="300">
        <v>0</v>
      </c>
      <c r="L64" s="299">
        <v>0</v>
      </c>
      <c r="M64" s="298">
        <v>0</v>
      </c>
      <c r="N64" s="298">
        <v>0</v>
      </c>
      <c r="O64" s="299">
        <v>0</v>
      </c>
      <c r="P64" s="298">
        <v>0</v>
      </c>
      <c r="Q64" s="271"/>
    </row>
    <row r="65" spans="1:17" s="270" customFormat="1" x14ac:dyDescent="0.25">
      <c r="A65" s="270">
        <v>72</v>
      </c>
      <c r="B65" s="297" t="s">
        <v>304</v>
      </c>
      <c r="C65" s="296" t="s">
        <v>94</v>
      </c>
      <c r="D65" s="295" t="s">
        <v>303</v>
      </c>
      <c r="E65" s="220">
        <v>22094.108069738864</v>
      </c>
      <c r="F65" s="219">
        <v>6266.7655125133424</v>
      </c>
      <c r="G65" s="298">
        <v>5313.2635175324667</v>
      </c>
      <c r="H65" s="298">
        <v>943.93863386546946</v>
      </c>
      <c r="I65" s="299">
        <v>6257.2021513979362</v>
      </c>
      <c r="J65" s="298">
        <v>9.5633611154058453</v>
      </c>
      <c r="K65" s="300">
        <v>18935.008494000002</v>
      </c>
      <c r="L65" s="299">
        <v>4895.0247639655772</v>
      </c>
      <c r="M65" s="298">
        <v>4063.0331223802059</v>
      </c>
      <c r="N65" s="298">
        <v>822.84963601687764</v>
      </c>
      <c r="O65" s="299">
        <v>4885.8827583970833</v>
      </c>
      <c r="P65" s="298">
        <v>9.1420055684943424</v>
      </c>
      <c r="Q65" s="271"/>
    </row>
    <row r="66" spans="1:17" s="270" customFormat="1" ht="19.149999999999999" customHeight="1" x14ac:dyDescent="0.25">
      <c r="A66" s="270">
        <v>73</v>
      </c>
      <c r="B66" s="307" t="s">
        <v>302</v>
      </c>
      <c r="C66" s="296" t="s">
        <v>94</v>
      </c>
      <c r="D66" s="295" t="s">
        <v>301</v>
      </c>
      <c r="E66" s="220">
        <v>0</v>
      </c>
      <c r="F66" s="219">
        <v>0</v>
      </c>
      <c r="G66" s="298">
        <v>0</v>
      </c>
      <c r="H66" s="298">
        <v>0</v>
      </c>
      <c r="I66" s="299">
        <v>0</v>
      </c>
      <c r="J66" s="298">
        <v>0</v>
      </c>
      <c r="K66" s="300">
        <v>0</v>
      </c>
      <c r="L66" s="299">
        <v>0</v>
      </c>
      <c r="M66" s="298">
        <v>0</v>
      </c>
      <c r="N66" s="298">
        <v>0</v>
      </c>
      <c r="O66" s="299">
        <v>0</v>
      </c>
      <c r="P66" s="298">
        <v>0</v>
      </c>
      <c r="Q66" s="271"/>
    </row>
    <row r="67" spans="1:17" s="270" customFormat="1" x14ac:dyDescent="0.25">
      <c r="A67" s="270">
        <v>74</v>
      </c>
      <c r="B67" s="297" t="s">
        <v>300</v>
      </c>
      <c r="C67" s="296" t="s">
        <v>94</v>
      </c>
      <c r="D67" s="295" t="s">
        <v>299</v>
      </c>
      <c r="E67" s="220">
        <v>432911.82199999999</v>
      </c>
      <c r="F67" s="219">
        <v>206022.73628016</v>
      </c>
      <c r="G67" s="298">
        <v>-35982.960396049835</v>
      </c>
      <c r="H67" s="298">
        <v>241982.07988586492</v>
      </c>
      <c r="I67" s="299">
        <v>205999.11948981509</v>
      </c>
      <c r="J67" s="298">
        <v>23.616790344907827</v>
      </c>
      <c r="K67" s="300">
        <v>491601.81099999999</v>
      </c>
      <c r="L67" s="299">
        <v>226923.39595760006</v>
      </c>
      <c r="M67" s="298">
        <v>16330.852087208943</v>
      </c>
      <c r="N67" s="298">
        <v>210740.64243318385</v>
      </c>
      <c r="O67" s="299">
        <v>227071.49452039279</v>
      </c>
      <c r="P67" s="298">
        <v>-148.0985627927401</v>
      </c>
      <c r="Q67" s="271"/>
    </row>
    <row r="68" spans="1:17" s="269" customFormat="1" x14ac:dyDescent="0.25">
      <c r="A68" s="269">
        <v>75</v>
      </c>
      <c r="B68" s="306" t="s">
        <v>298</v>
      </c>
      <c r="C68" s="305"/>
      <c r="D68" s="305"/>
      <c r="E68" s="304">
        <v>2440648.7408100003</v>
      </c>
      <c r="F68" s="302">
        <v>645089.2169012751</v>
      </c>
      <c r="G68" s="301">
        <v>605843.9624823241</v>
      </c>
      <c r="H68" s="301">
        <v>35489.018779008897</v>
      </c>
      <c r="I68" s="302">
        <v>641332.98126133299</v>
      </c>
      <c r="J68" s="301">
        <v>3756.2356399421278</v>
      </c>
      <c r="K68" s="303">
        <v>2150087.8882000004</v>
      </c>
      <c r="L68" s="302">
        <v>528443.63059192209</v>
      </c>
      <c r="M68" s="301">
        <v>479672.16717592883</v>
      </c>
      <c r="N68" s="301">
        <v>45051.665747597988</v>
      </c>
      <c r="O68" s="302">
        <v>524723.83292352688</v>
      </c>
      <c r="P68" s="301">
        <v>3719.7976683952061</v>
      </c>
      <c r="Q68" s="238"/>
    </row>
    <row r="69" spans="1:17" s="270" customFormat="1" x14ac:dyDescent="0.25">
      <c r="A69" s="270">
        <v>76</v>
      </c>
      <c r="B69" s="297" t="s">
        <v>297</v>
      </c>
      <c r="C69" s="226" t="s">
        <v>94</v>
      </c>
      <c r="D69" s="225" t="s">
        <v>296</v>
      </c>
      <c r="E69" s="220">
        <v>2245562.06812</v>
      </c>
      <c r="F69" s="219">
        <v>593416.81335820945</v>
      </c>
      <c r="G69" s="298">
        <v>557454.2165900002</v>
      </c>
      <c r="H69" s="298">
        <v>32506.377798209189</v>
      </c>
      <c r="I69" s="299">
        <v>589960.5943882094</v>
      </c>
      <c r="J69" s="298">
        <v>3456.2189700000004</v>
      </c>
      <c r="K69" s="300">
        <v>1958690.9660000002</v>
      </c>
      <c r="L69" s="299">
        <v>481402.53752471646</v>
      </c>
      <c r="M69" s="298">
        <v>436972.62127999996</v>
      </c>
      <c r="N69" s="298">
        <v>41041.248214716499</v>
      </c>
      <c r="O69" s="299">
        <v>478013.86949471646</v>
      </c>
      <c r="P69" s="298">
        <v>3388.6680299999998</v>
      </c>
      <c r="Q69" s="271"/>
    </row>
    <row r="70" spans="1:17" s="270" customFormat="1" x14ac:dyDescent="0.25">
      <c r="A70" s="270">
        <v>77</v>
      </c>
      <c r="B70" s="297" t="s">
        <v>295</v>
      </c>
      <c r="C70" s="226" t="s">
        <v>94</v>
      </c>
      <c r="D70" s="225" t="s">
        <v>294</v>
      </c>
      <c r="E70" s="220">
        <v>195086.67268999998</v>
      </c>
      <c r="F70" s="219">
        <v>51672.403543065673</v>
      </c>
      <c r="G70" s="298">
        <v>48389.745892323845</v>
      </c>
      <c r="H70" s="298">
        <v>2982.6409807997047</v>
      </c>
      <c r="I70" s="299">
        <v>51372.386873123549</v>
      </c>
      <c r="J70" s="298">
        <v>300.01666994212735</v>
      </c>
      <c r="K70" s="300">
        <v>191396.9222</v>
      </c>
      <c r="L70" s="299">
        <v>47041.093067205547</v>
      </c>
      <c r="M70" s="298">
        <v>42699.545895928852</v>
      </c>
      <c r="N70" s="298">
        <v>4010.4175328814904</v>
      </c>
      <c r="O70" s="299">
        <v>46709.963428810341</v>
      </c>
      <c r="P70" s="298">
        <v>331.12963839520626</v>
      </c>
      <c r="Q70" s="271"/>
    </row>
    <row r="71" spans="1:17" s="270" customFormat="1" ht="75" x14ac:dyDescent="0.25">
      <c r="A71" s="270">
        <v>78</v>
      </c>
      <c r="B71" s="297" t="s">
        <v>293</v>
      </c>
      <c r="C71" s="296" t="s">
        <v>94</v>
      </c>
      <c r="D71" s="295" t="s">
        <v>292</v>
      </c>
      <c r="E71" s="220">
        <v>0</v>
      </c>
      <c r="F71" s="219">
        <v>0</v>
      </c>
      <c r="G71" s="298">
        <v>0</v>
      </c>
      <c r="H71" s="298">
        <v>0</v>
      </c>
      <c r="I71" s="299">
        <v>0</v>
      </c>
      <c r="J71" s="298">
        <v>0</v>
      </c>
      <c r="K71" s="300">
        <v>2323756.5360500002</v>
      </c>
      <c r="L71" s="299">
        <v>1204761.2027999999</v>
      </c>
      <c r="M71" s="298">
        <v>44729.48461</v>
      </c>
      <c r="N71" s="298">
        <v>1160031.7181899999</v>
      </c>
      <c r="O71" s="299">
        <v>1204761.2027999999</v>
      </c>
      <c r="P71" s="298">
        <v>0</v>
      </c>
      <c r="Q71" s="271"/>
    </row>
    <row r="72" spans="1:17" s="270" customFormat="1" ht="45" x14ac:dyDescent="0.25">
      <c r="A72" s="270">
        <v>79</v>
      </c>
      <c r="B72" s="297" t="s">
        <v>291</v>
      </c>
      <c r="C72" s="226" t="s">
        <v>94</v>
      </c>
      <c r="D72" s="225" t="s">
        <v>290</v>
      </c>
      <c r="E72" s="220">
        <v>137689.23582998765</v>
      </c>
      <c r="F72" s="219">
        <v>2511.6804273189559</v>
      </c>
      <c r="G72" s="298">
        <v>2471.4894100000001</v>
      </c>
      <c r="H72" s="298">
        <v>40.191017318955602</v>
      </c>
      <c r="I72" s="299">
        <v>2511.6804273189559</v>
      </c>
      <c r="J72" s="298">
        <v>0</v>
      </c>
      <c r="K72" s="300">
        <v>129545.09482999997</v>
      </c>
      <c r="L72" s="299">
        <v>12257.341317286304</v>
      </c>
      <c r="M72" s="298">
        <v>12226.000410000001</v>
      </c>
      <c r="N72" s="298">
        <v>31.340907286303384</v>
      </c>
      <c r="O72" s="299">
        <v>12257.341317286304</v>
      </c>
      <c r="P72" s="298">
        <v>0</v>
      </c>
      <c r="Q72" s="271"/>
    </row>
    <row r="73" spans="1:17" s="270" customFormat="1" x14ac:dyDescent="0.25">
      <c r="A73" s="270">
        <v>80</v>
      </c>
      <c r="B73" s="297" t="s">
        <v>289</v>
      </c>
      <c r="C73" s="226" t="s">
        <v>94</v>
      </c>
      <c r="D73" s="225"/>
      <c r="E73" s="220">
        <v>5323.6778200000008</v>
      </c>
      <c r="F73" s="219">
        <v>688.60483999999997</v>
      </c>
      <c r="G73" s="298">
        <v>688.60483999999997</v>
      </c>
      <c r="H73" s="298">
        <v>0</v>
      </c>
      <c r="I73" s="299">
        <v>688.60483999999997</v>
      </c>
      <c r="J73" s="298">
        <v>0</v>
      </c>
      <c r="K73" s="300">
        <v>2309.7756800000002</v>
      </c>
      <c r="L73" s="299">
        <v>0</v>
      </c>
      <c r="M73" s="298">
        <v>0</v>
      </c>
      <c r="N73" s="298">
        <v>0</v>
      </c>
      <c r="O73" s="299">
        <v>0</v>
      </c>
      <c r="P73" s="298">
        <v>0</v>
      </c>
      <c r="Q73" s="271"/>
    </row>
    <row r="74" spans="1:17" s="270" customFormat="1" ht="18.75" customHeight="1" x14ac:dyDescent="0.25">
      <c r="A74" s="270">
        <v>81</v>
      </c>
      <c r="B74" s="307" t="s">
        <v>288</v>
      </c>
      <c r="C74" s="226" t="s">
        <v>94</v>
      </c>
      <c r="D74" s="225"/>
      <c r="E74" s="220">
        <v>0</v>
      </c>
      <c r="F74" s="219">
        <v>0</v>
      </c>
      <c r="G74" s="298">
        <v>0</v>
      </c>
      <c r="H74" s="298">
        <v>0</v>
      </c>
      <c r="I74" s="299">
        <v>0</v>
      </c>
      <c r="J74" s="298">
        <v>0</v>
      </c>
      <c r="K74" s="300">
        <v>0</v>
      </c>
      <c r="L74" s="299">
        <v>0</v>
      </c>
      <c r="M74" s="298">
        <v>0</v>
      </c>
      <c r="N74" s="298">
        <v>0</v>
      </c>
      <c r="O74" s="299">
        <v>0</v>
      </c>
      <c r="P74" s="298">
        <v>0</v>
      </c>
      <c r="Q74" s="271"/>
    </row>
    <row r="75" spans="1:17" s="270" customFormat="1" ht="30" x14ac:dyDescent="0.25">
      <c r="A75" s="270">
        <v>82</v>
      </c>
      <c r="B75" s="297" t="s">
        <v>287</v>
      </c>
      <c r="C75" s="296" t="s">
        <v>94</v>
      </c>
      <c r="D75" s="295"/>
      <c r="E75" s="220">
        <v>132365.55800998764</v>
      </c>
      <c r="F75" s="219">
        <v>1823.0755873189557</v>
      </c>
      <c r="G75" s="298">
        <v>1782.8845700000002</v>
      </c>
      <c r="H75" s="298">
        <v>40.191017318955602</v>
      </c>
      <c r="I75" s="299">
        <v>1823.0755873189557</v>
      </c>
      <c r="J75" s="298">
        <v>0</v>
      </c>
      <c r="K75" s="300">
        <v>127235.31914999998</v>
      </c>
      <c r="L75" s="299">
        <v>12257.341317286304</v>
      </c>
      <c r="M75" s="298">
        <v>12226.000410000001</v>
      </c>
      <c r="N75" s="298">
        <v>31.340907286303384</v>
      </c>
      <c r="O75" s="299">
        <v>12257.341317286304</v>
      </c>
      <c r="P75" s="298">
        <v>0</v>
      </c>
      <c r="Q75" s="271"/>
    </row>
    <row r="76" spans="1:17" s="270" customFormat="1" x14ac:dyDescent="0.25">
      <c r="A76" s="270">
        <v>83</v>
      </c>
      <c r="B76" s="297" t="s">
        <v>286</v>
      </c>
      <c r="C76" s="226" t="s">
        <v>94</v>
      </c>
      <c r="D76" s="225"/>
      <c r="E76" s="220">
        <v>0</v>
      </c>
      <c r="F76" s="219">
        <v>0</v>
      </c>
      <c r="G76" s="298">
        <v>0</v>
      </c>
      <c r="H76" s="298">
        <v>0</v>
      </c>
      <c r="I76" s="299">
        <v>0</v>
      </c>
      <c r="J76" s="298">
        <v>0</v>
      </c>
      <c r="K76" s="300">
        <v>0</v>
      </c>
      <c r="L76" s="299">
        <v>0</v>
      </c>
      <c r="M76" s="298">
        <v>0</v>
      </c>
      <c r="N76" s="298">
        <v>0</v>
      </c>
      <c r="O76" s="299">
        <v>0</v>
      </c>
      <c r="P76" s="298">
        <v>0</v>
      </c>
      <c r="Q76" s="271"/>
    </row>
    <row r="77" spans="1:17" s="270" customFormat="1" ht="60" x14ac:dyDescent="0.25">
      <c r="A77" s="270">
        <v>84</v>
      </c>
      <c r="B77" s="297" t="s">
        <v>285</v>
      </c>
      <c r="C77" s="296" t="s">
        <v>94</v>
      </c>
      <c r="D77" s="295" t="s">
        <v>284</v>
      </c>
      <c r="E77" s="294">
        <v>593578.38294000004</v>
      </c>
      <c r="F77" s="243">
        <v>101554.48677</v>
      </c>
      <c r="G77" s="291">
        <v>101130.85788</v>
      </c>
      <c r="H77" s="291">
        <v>0</v>
      </c>
      <c r="I77" s="292">
        <v>101130.85788</v>
      </c>
      <c r="J77" s="291">
        <v>423.62889000000001</v>
      </c>
      <c r="K77" s="293">
        <v>530858.07152000011</v>
      </c>
      <c r="L77" s="271">
        <v>69477.617939999996</v>
      </c>
      <c r="M77" s="291">
        <v>69477.617939999996</v>
      </c>
      <c r="N77" s="291">
        <v>0</v>
      </c>
      <c r="O77" s="292">
        <v>69477.617939999996</v>
      </c>
      <c r="P77" s="291">
        <v>0</v>
      </c>
      <c r="Q77" s="271"/>
    </row>
    <row r="78" spans="1:17" x14ac:dyDescent="0.25">
      <c r="A78" s="207">
        <v>85</v>
      </c>
      <c r="B78" s="209"/>
    </row>
    <row r="79" spans="1:17" s="208" customFormat="1" ht="14.25" x14ac:dyDescent="0.2">
      <c r="A79" s="208">
        <v>86</v>
      </c>
      <c r="B79" s="269" t="s">
        <v>191</v>
      </c>
      <c r="G79" s="334"/>
      <c r="J79" s="268"/>
      <c r="K79" s="268"/>
      <c r="L79" s="268"/>
      <c r="M79" s="268"/>
      <c r="N79" s="268"/>
      <c r="O79" s="268"/>
      <c r="P79" s="268"/>
      <c r="Q79" s="268"/>
    </row>
    <row r="80" spans="1:17" x14ac:dyDescent="0.25">
      <c r="A80" s="207">
        <v>87</v>
      </c>
      <c r="B80" s="207" t="s">
        <v>256</v>
      </c>
    </row>
    <row r="81" spans="1:17" x14ac:dyDescent="0.25">
      <c r="A81" s="207">
        <v>88</v>
      </c>
      <c r="B81" s="207" t="s">
        <v>255</v>
      </c>
    </row>
    <row r="82" spans="1:17" s="208" customFormat="1" ht="14.25" x14ac:dyDescent="0.2">
      <c r="A82" s="208">
        <v>89</v>
      </c>
      <c r="B82" s="269" t="s">
        <v>283</v>
      </c>
      <c r="G82" s="334"/>
      <c r="J82" s="268"/>
      <c r="K82" s="268"/>
      <c r="L82" s="268"/>
      <c r="M82" s="268"/>
      <c r="N82" s="268"/>
      <c r="O82" s="268"/>
      <c r="P82" s="268"/>
      <c r="Q82" s="268"/>
    </row>
    <row r="83" spans="1:17" s="208" customFormat="1" ht="14.25" x14ac:dyDescent="0.2">
      <c r="A83" s="208">
        <v>90</v>
      </c>
      <c r="G83" s="334"/>
      <c r="J83" s="268"/>
      <c r="K83" s="268"/>
      <c r="L83" s="268"/>
      <c r="M83" s="268"/>
      <c r="N83" s="268"/>
      <c r="O83" s="268"/>
      <c r="P83" s="268"/>
      <c r="Q83" s="268"/>
    </row>
    <row r="84" spans="1:17" s="210" customFormat="1" ht="14.25" x14ac:dyDescent="0.25">
      <c r="A84" s="210">
        <v>91</v>
      </c>
      <c r="B84" s="393" t="s">
        <v>282</v>
      </c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</row>
    <row r="85" spans="1:17" s="288" customFormat="1" ht="14.25" customHeight="1" x14ac:dyDescent="0.25">
      <c r="A85" s="288">
        <v>92</v>
      </c>
      <c r="B85" s="394" t="s">
        <v>236</v>
      </c>
      <c r="C85" s="394" t="s">
        <v>235</v>
      </c>
      <c r="D85" s="394" t="s">
        <v>234</v>
      </c>
      <c r="E85" s="394" t="s">
        <v>281</v>
      </c>
      <c r="F85" s="397" t="s">
        <v>280</v>
      </c>
      <c r="G85" s="397" t="s">
        <v>231</v>
      </c>
      <c r="H85" s="397"/>
      <c r="I85" s="397"/>
      <c r="J85" s="397"/>
      <c r="K85" s="398" t="s">
        <v>279</v>
      </c>
      <c r="L85" s="396" t="s">
        <v>278</v>
      </c>
      <c r="M85" s="396" t="s">
        <v>228</v>
      </c>
      <c r="N85" s="396"/>
      <c r="O85" s="396"/>
      <c r="P85" s="396"/>
      <c r="Q85" s="396" t="s">
        <v>277</v>
      </c>
    </row>
    <row r="86" spans="1:17" s="288" customFormat="1" ht="78.2" customHeight="1" x14ac:dyDescent="0.25">
      <c r="A86" s="288">
        <v>93</v>
      </c>
      <c r="B86" s="395"/>
      <c r="C86" s="395"/>
      <c r="D86" s="395"/>
      <c r="E86" s="395"/>
      <c r="F86" s="397"/>
      <c r="G86" s="351" t="s">
        <v>276</v>
      </c>
      <c r="H86" s="254" t="s">
        <v>275</v>
      </c>
      <c r="I86" s="290" t="s">
        <v>274</v>
      </c>
      <c r="J86" s="254" t="s">
        <v>273</v>
      </c>
      <c r="K86" s="398"/>
      <c r="L86" s="396"/>
      <c r="M86" s="289" t="s">
        <v>276</v>
      </c>
      <c r="N86" s="289" t="s">
        <v>275</v>
      </c>
      <c r="O86" s="289" t="s">
        <v>274</v>
      </c>
      <c r="P86" s="289" t="s">
        <v>273</v>
      </c>
      <c r="Q86" s="396"/>
    </row>
    <row r="87" spans="1:17" s="282" customFormat="1" ht="42.75" x14ac:dyDescent="0.25">
      <c r="A87" s="282">
        <v>94</v>
      </c>
      <c r="B87" s="249">
        <v>1</v>
      </c>
      <c r="C87" s="248">
        <v>2</v>
      </c>
      <c r="D87" s="248">
        <v>3</v>
      </c>
      <c r="E87" s="248">
        <v>4</v>
      </c>
      <c r="F87" s="248">
        <v>5</v>
      </c>
      <c r="G87" s="353">
        <v>6</v>
      </c>
      <c r="H87" s="251">
        <v>7</v>
      </c>
      <c r="I87" s="287" t="s">
        <v>272</v>
      </c>
      <c r="J87" s="251">
        <v>9</v>
      </c>
      <c r="K87" s="286">
        <v>10</v>
      </c>
      <c r="L87" s="283">
        <v>11</v>
      </c>
      <c r="M87" s="283">
        <v>12</v>
      </c>
      <c r="N87" s="283">
        <v>13</v>
      </c>
      <c r="O87" s="285" t="s">
        <v>271</v>
      </c>
      <c r="P87" s="284">
        <v>15</v>
      </c>
      <c r="Q87" s="283">
        <v>16</v>
      </c>
    </row>
    <row r="88" spans="1:17" s="270" customFormat="1" x14ac:dyDescent="0.25">
      <c r="A88" s="270">
        <v>95</v>
      </c>
      <c r="B88" s="279" t="s">
        <v>270</v>
      </c>
      <c r="C88" s="246" t="s">
        <v>94</v>
      </c>
      <c r="D88" s="278" t="s">
        <v>269</v>
      </c>
      <c r="E88" s="280">
        <v>0</v>
      </c>
      <c r="F88" s="277">
        <v>0</v>
      </c>
      <c r="G88" s="273">
        <v>0</v>
      </c>
      <c r="H88" s="273">
        <v>0</v>
      </c>
      <c r="I88" s="275">
        <v>0</v>
      </c>
      <c r="J88" s="273">
        <v>0</v>
      </c>
      <c r="K88" s="272">
        <v>519592</v>
      </c>
      <c r="L88" s="271">
        <v>0</v>
      </c>
      <c r="M88" s="271">
        <v>0</v>
      </c>
      <c r="N88" s="271">
        <v>0</v>
      </c>
      <c r="O88" s="271">
        <v>0</v>
      </c>
      <c r="P88" s="271">
        <v>0</v>
      </c>
      <c r="Q88" s="271"/>
    </row>
    <row r="89" spans="1:17" s="270" customFormat="1" ht="30" x14ac:dyDescent="0.25">
      <c r="A89" s="270">
        <v>96</v>
      </c>
      <c r="B89" s="281" t="s">
        <v>268</v>
      </c>
      <c r="C89" s="246" t="s">
        <v>94</v>
      </c>
      <c r="D89" s="278"/>
      <c r="E89" s="277" t="s">
        <v>257</v>
      </c>
      <c r="F89" s="277" t="s">
        <v>257</v>
      </c>
      <c r="G89" s="354">
        <v>0</v>
      </c>
      <c r="H89" s="274">
        <v>0</v>
      </c>
      <c r="I89" s="275" t="s">
        <v>257</v>
      </c>
      <c r="J89" s="274" t="s">
        <v>257</v>
      </c>
      <c r="K89" s="272" t="s">
        <v>257</v>
      </c>
      <c r="L89" s="271" t="s">
        <v>257</v>
      </c>
      <c r="M89" s="271">
        <v>0</v>
      </c>
      <c r="N89" s="271">
        <v>0</v>
      </c>
      <c r="O89" s="271" t="s">
        <v>257</v>
      </c>
      <c r="P89" s="271" t="s">
        <v>257</v>
      </c>
      <c r="Q89" s="271"/>
    </row>
    <row r="90" spans="1:17" s="270" customFormat="1" ht="75" x14ac:dyDescent="0.25">
      <c r="A90" s="270">
        <v>97</v>
      </c>
      <c r="B90" s="279" t="s">
        <v>267</v>
      </c>
      <c r="C90" s="246" t="s">
        <v>94</v>
      </c>
      <c r="D90" s="278" t="s">
        <v>266</v>
      </c>
      <c r="E90" s="277" t="s">
        <v>257</v>
      </c>
      <c r="F90" s="277" t="s">
        <v>257</v>
      </c>
      <c r="G90" s="354">
        <v>0</v>
      </c>
      <c r="H90" s="274">
        <v>0</v>
      </c>
      <c r="I90" s="275" t="s">
        <v>257</v>
      </c>
      <c r="J90" s="274" t="s">
        <v>257</v>
      </c>
      <c r="K90" s="272" t="s">
        <v>257</v>
      </c>
      <c r="L90" s="271" t="s">
        <v>257</v>
      </c>
      <c r="M90" s="271">
        <v>0</v>
      </c>
      <c r="N90" s="271">
        <v>0</v>
      </c>
      <c r="O90" s="271" t="s">
        <v>257</v>
      </c>
      <c r="P90" s="271" t="s">
        <v>257</v>
      </c>
      <c r="Q90" s="271"/>
    </row>
    <row r="91" spans="1:17" s="270" customFormat="1" ht="75.75" customHeight="1" x14ac:dyDescent="0.25">
      <c r="A91" s="270">
        <v>98</v>
      </c>
      <c r="B91" s="279" t="s">
        <v>265</v>
      </c>
      <c r="C91" s="246" t="s">
        <v>94</v>
      </c>
      <c r="D91" s="278" t="s">
        <v>264</v>
      </c>
      <c r="E91" s="277" t="s">
        <v>257</v>
      </c>
      <c r="F91" s="277" t="s">
        <v>257</v>
      </c>
      <c r="G91" s="354">
        <v>0</v>
      </c>
      <c r="H91" s="274">
        <v>0</v>
      </c>
      <c r="I91" s="275" t="s">
        <v>257</v>
      </c>
      <c r="J91" s="274" t="s">
        <v>257</v>
      </c>
      <c r="K91" s="272" t="s">
        <v>257</v>
      </c>
      <c r="L91" s="271" t="s">
        <v>257</v>
      </c>
      <c r="M91" s="271">
        <v>0</v>
      </c>
      <c r="N91" s="271">
        <v>0</v>
      </c>
      <c r="O91" s="271" t="s">
        <v>257</v>
      </c>
      <c r="P91" s="271" t="s">
        <v>257</v>
      </c>
      <c r="Q91" s="271"/>
    </row>
    <row r="92" spans="1:17" s="270" customFormat="1" x14ac:dyDescent="0.25">
      <c r="A92" s="270">
        <v>99</v>
      </c>
      <c r="B92" s="279" t="s">
        <v>263</v>
      </c>
      <c r="C92" s="246" t="s">
        <v>94</v>
      </c>
      <c r="D92" s="278" t="s">
        <v>262</v>
      </c>
      <c r="E92" s="277"/>
      <c r="F92" s="276"/>
      <c r="G92" s="354" t="s">
        <v>257</v>
      </c>
      <c r="H92" s="274" t="s">
        <v>257</v>
      </c>
      <c r="I92" s="275" t="e">
        <v>#VALUE!</v>
      </c>
      <c r="J92" s="274">
        <v>0</v>
      </c>
      <c r="K92" s="272"/>
      <c r="L92" s="271"/>
      <c r="M92" s="271" t="s">
        <v>257</v>
      </c>
      <c r="N92" s="271" t="s">
        <v>257</v>
      </c>
      <c r="O92" s="271">
        <v>0</v>
      </c>
      <c r="P92" s="271">
        <v>0</v>
      </c>
      <c r="Q92" s="271"/>
    </row>
    <row r="93" spans="1:17" s="270" customFormat="1" x14ac:dyDescent="0.25">
      <c r="A93" s="270">
        <v>100</v>
      </c>
      <c r="B93" s="279" t="s">
        <v>261</v>
      </c>
      <c r="C93" s="246" t="s">
        <v>94</v>
      </c>
      <c r="D93" s="278" t="s">
        <v>260</v>
      </c>
      <c r="E93" s="277"/>
      <c r="F93" s="276"/>
      <c r="G93" s="354" t="s">
        <v>257</v>
      </c>
      <c r="H93" s="274" t="s">
        <v>257</v>
      </c>
      <c r="I93" s="275" t="e">
        <v>#VALUE!</v>
      </c>
      <c r="J93" s="274">
        <v>0</v>
      </c>
      <c r="K93" s="272"/>
      <c r="L93" s="271"/>
      <c r="M93" s="271" t="s">
        <v>257</v>
      </c>
      <c r="N93" s="271" t="s">
        <v>257</v>
      </c>
      <c r="O93" s="271">
        <v>0</v>
      </c>
      <c r="P93" s="271">
        <v>0</v>
      </c>
      <c r="Q93" s="271"/>
    </row>
    <row r="94" spans="1:17" s="270" customFormat="1" x14ac:dyDescent="0.25">
      <c r="A94" s="270">
        <v>101</v>
      </c>
      <c r="B94" s="279" t="s">
        <v>259</v>
      </c>
      <c r="C94" s="246" t="s">
        <v>94</v>
      </c>
      <c r="D94" s="278" t="s">
        <v>258</v>
      </c>
      <c r="E94" s="277"/>
      <c r="F94" s="276">
        <v>0</v>
      </c>
      <c r="G94" s="354" t="s">
        <v>257</v>
      </c>
      <c r="H94" s="274" t="s">
        <v>257</v>
      </c>
      <c r="I94" s="275" t="e">
        <v>#VALUE!</v>
      </c>
      <c r="J94" s="274">
        <v>0</v>
      </c>
      <c r="K94" s="272"/>
      <c r="L94" s="271">
        <v>0</v>
      </c>
      <c r="M94" s="271" t="s">
        <v>257</v>
      </c>
      <c r="N94" s="271" t="s">
        <v>257</v>
      </c>
      <c r="O94" s="271">
        <v>0</v>
      </c>
      <c r="P94" s="271">
        <v>0</v>
      </c>
      <c r="Q94" s="271"/>
    </row>
    <row r="96" spans="1:17" s="208" customFormat="1" ht="14.25" x14ac:dyDescent="0.2">
      <c r="B96" s="269" t="s">
        <v>191</v>
      </c>
      <c r="G96" s="334"/>
      <c r="J96" s="268"/>
      <c r="K96" s="268"/>
      <c r="L96" s="268"/>
      <c r="M96" s="268"/>
      <c r="N96" s="268"/>
      <c r="O96" s="268"/>
      <c r="P96" s="268"/>
      <c r="Q96" s="268"/>
    </row>
    <row r="97" spans="2:17" x14ac:dyDescent="0.25">
      <c r="B97" s="207" t="s">
        <v>256</v>
      </c>
    </row>
    <row r="98" spans="2:17" x14ac:dyDescent="0.25">
      <c r="B98" s="207" t="s">
        <v>255</v>
      </c>
    </row>
    <row r="100" spans="2:17" x14ac:dyDescent="0.25">
      <c r="B100" s="207" t="s">
        <v>97</v>
      </c>
      <c r="M100" s="391"/>
      <c r="N100" s="391"/>
      <c r="O100" s="391"/>
      <c r="Q100" s="267"/>
    </row>
    <row r="101" spans="2:17" x14ac:dyDescent="0.25">
      <c r="M101" s="392" t="s">
        <v>185</v>
      </c>
      <c r="N101" s="392"/>
      <c r="O101" s="392"/>
      <c r="Q101" s="266"/>
    </row>
    <row r="102" spans="2:17" x14ac:dyDescent="0.25">
      <c r="B102" s="207" t="s">
        <v>186</v>
      </c>
      <c r="M102" s="391"/>
      <c r="N102" s="391"/>
      <c r="O102" s="391"/>
      <c r="Q102" s="267"/>
    </row>
    <row r="103" spans="2:17" x14ac:dyDescent="0.25">
      <c r="M103" s="392" t="s">
        <v>185</v>
      </c>
      <c r="N103" s="392"/>
      <c r="O103" s="392"/>
      <c r="Q103" s="266"/>
    </row>
  </sheetData>
  <mergeCells count="31">
    <mergeCell ref="Q17:Q18"/>
    <mergeCell ref="M17:P17"/>
    <mergeCell ref="Q85:Q86"/>
    <mergeCell ref="Q49:Q60"/>
    <mergeCell ref="D10:N10"/>
    <mergeCell ref="D12:N12"/>
    <mergeCell ref="D13:N13"/>
    <mergeCell ref="D11:E11"/>
    <mergeCell ref="G17:J17"/>
    <mergeCell ref="D14:E14"/>
    <mergeCell ref="K17:K18"/>
    <mergeCell ref="L17:L18"/>
    <mergeCell ref="B17:B18"/>
    <mergeCell ref="C17:C18"/>
    <mergeCell ref="D17:D18"/>
    <mergeCell ref="E17:E18"/>
    <mergeCell ref="F17:F18"/>
    <mergeCell ref="M100:O100"/>
    <mergeCell ref="M101:O101"/>
    <mergeCell ref="M102:O102"/>
    <mergeCell ref="M103:O103"/>
    <mergeCell ref="B84:Q84"/>
    <mergeCell ref="B85:B86"/>
    <mergeCell ref="C85:C86"/>
    <mergeCell ref="D85:D86"/>
    <mergeCell ref="M85:P85"/>
    <mergeCell ref="E85:E86"/>
    <mergeCell ref="F85:F86"/>
    <mergeCell ref="G85:J85"/>
    <mergeCell ref="K85:K86"/>
    <mergeCell ref="L85:L86"/>
  </mergeCells>
  <conditionalFormatting sqref="D10:N10 D12:N13 A10:C14 D11:E11 D14 E20:XFD77 E88:XFD88 A78:XFD87 A89:XFD1048576 A15:XFD19 A1:XFD9">
    <cfRule type="cellIs" dxfId="6" priority="7" operator="equal">
      <formula>0</formula>
    </cfRule>
  </conditionalFormatting>
  <conditionalFormatting sqref="O20:O77">
    <cfRule type="cellIs" dxfId="5" priority="4" operator="equal">
      <formula>0</formula>
    </cfRule>
  </conditionalFormatting>
  <conditionalFormatting sqref="A20:D77 A88:D88 F11:N11 F14:N14 W10:XFD14">
    <cfRule type="cellIs" dxfId="4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opLeftCell="A40" workbookViewId="0">
      <selection activeCell="C7" sqref="C7"/>
    </sheetView>
  </sheetViews>
  <sheetFormatPr defaultColWidth="8.85546875" defaultRowHeight="15" x14ac:dyDescent="0.25"/>
  <cols>
    <col min="1" max="1" width="44.28515625" style="2" customWidth="1"/>
    <col min="2" max="2" width="13.140625" style="24" customWidth="1"/>
    <col min="3" max="3" width="10.140625" style="26" customWidth="1"/>
    <col min="4" max="4" width="20" style="24" customWidth="1"/>
    <col min="5" max="16384" width="8.85546875" style="2"/>
  </cols>
  <sheetData>
    <row r="2" spans="1:4" ht="15.75" x14ac:dyDescent="0.25">
      <c r="A2" s="54" t="s">
        <v>155</v>
      </c>
    </row>
    <row r="3" spans="1:4" ht="15.75" thickBot="1" x14ac:dyDescent="0.3"/>
    <row r="4" spans="1:4" s="25" customFormat="1" ht="30.2" customHeight="1" x14ac:dyDescent="0.25">
      <c r="A4" s="410" t="s">
        <v>79</v>
      </c>
      <c r="B4" s="408" t="s">
        <v>93</v>
      </c>
      <c r="C4" s="409"/>
      <c r="D4" s="412" t="s">
        <v>92</v>
      </c>
    </row>
    <row r="5" spans="1:4" s="23" customFormat="1" x14ac:dyDescent="0.25">
      <c r="A5" s="411"/>
      <c r="B5" s="40" t="s">
        <v>94</v>
      </c>
      <c r="C5" s="41" t="s">
        <v>95</v>
      </c>
      <c r="D5" s="413"/>
    </row>
    <row r="6" spans="1:4" s="23" customFormat="1" x14ac:dyDescent="0.2">
      <c r="A6" s="46" t="s">
        <v>0</v>
      </c>
      <c r="B6" s="47"/>
      <c r="C6" s="48"/>
      <c r="D6" s="49"/>
    </row>
    <row r="7" spans="1:4" s="1" customFormat="1" ht="15.75" x14ac:dyDescent="0.25">
      <c r="A7" s="50" t="s">
        <v>83</v>
      </c>
      <c r="B7" s="51" t="e">
        <f>B8+B10+B13</f>
        <v>#REF!</v>
      </c>
      <c r="C7" s="52" t="e">
        <f>SUM(C8:C14)</f>
        <v>#REF!</v>
      </c>
      <c r="D7" s="53" t="e">
        <f>#REF!/1000</f>
        <v>#REF!</v>
      </c>
    </row>
    <row r="8" spans="1:4" s="1" customFormat="1" ht="14.25" x14ac:dyDescent="0.2">
      <c r="A8" s="42" t="s">
        <v>80</v>
      </c>
      <c r="B8" s="43" t="e">
        <f>B9</f>
        <v>#REF!</v>
      </c>
      <c r="C8" s="44"/>
      <c r="D8" s="45" t="e">
        <f>D9</f>
        <v>#REF!</v>
      </c>
    </row>
    <row r="9" spans="1:4" s="22" customFormat="1" x14ac:dyDescent="0.25">
      <c r="A9" s="29" t="s">
        <v>81</v>
      </c>
      <c r="B9" s="36" t="e">
        <f>#REF!/1000</f>
        <v>#REF!</v>
      </c>
      <c r="C9" s="37" t="e">
        <f>B9/$B$7</f>
        <v>#REF!</v>
      </c>
      <c r="D9" s="30" t="e">
        <f>$D$7*C9</f>
        <v>#REF!</v>
      </c>
    </row>
    <row r="10" spans="1:4" s="1" customFormat="1" ht="14.25" x14ac:dyDescent="0.2">
      <c r="A10" s="27" t="s">
        <v>82</v>
      </c>
      <c r="B10" s="33" t="e">
        <f>B11+B12</f>
        <v>#REF!</v>
      </c>
      <c r="C10" s="34"/>
      <c r="D10" s="28" t="e">
        <f>D11+D12</f>
        <v>#REF!</v>
      </c>
    </row>
    <row r="11" spans="1:4" s="22" customFormat="1" x14ac:dyDescent="0.25">
      <c r="A11" s="29" t="s">
        <v>81</v>
      </c>
      <c r="B11" s="36" t="e">
        <f>#REF!/1000</f>
        <v>#REF!</v>
      </c>
      <c r="C11" s="37" t="e">
        <f>B11/$B$7</f>
        <v>#REF!</v>
      </c>
      <c r="D11" s="30" t="e">
        <f t="shared" ref="D11:D12" si="0">$D$7*C11</f>
        <v>#REF!</v>
      </c>
    </row>
    <row r="12" spans="1:4" s="22" customFormat="1" x14ac:dyDescent="0.25">
      <c r="A12" s="29" t="s">
        <v>84</v>
      </c>
      <c r="B12" s="36" t="e">
        <f>#REF!/1000</f>
        <v>#REF!</v>
      </c>
      <c r="C12" s="37" t="e">
        <f>B12/$B$7</f>
        <v>#REF!</v>
      </c>
      <c r="D12" s="30" t="e">
        <f t="shared" si="0"/>
        <v>#REF!</v>
      </c>
    </row>
    <row r="13" spans="1:4" s="1" customFormat="1" ht="14.25" x14ac:dyDescent="0.2">
      <c r="A13" s="27" t="s">
        <v>85</v>
      </c>
      <c r="B13" s="33" t="e">
        <f>B14</f>
        <v>#REF!</v>
      </c>
      <c r="C13" s="34"/>
      <c r="D13" s="28" t="e">
        <f>D14</f>
        <v>#REF!</v>
      </c>
    </row>
    <row r="14" spans="1:4" s="22" customFormat="1" x14ac:dyDescent="0.25">
      <c r="A14" s="55" t="s">
        <v>81</v>
      </c>
      <c r="B14" s="56" t="e">
        <f>#REF!/1000</f>
        <v>#REF!</v>
      </c>
      <c r="C14" s="57" t="e">
        <f>B14/$B$7</f>
        <v>#REF!</v>
      </c>
      <c r="D14" s="58" t="e">
        <f>$D$7*C14</f>
        <v>#REF!</v>
      </c>
    </row>
    <row r="15" spans="1:4" x14ac:dyDescent="0.25">
      <c r="A15" s="46" t="s">
        <v>86</v>
      </c>
      <c r="B15" s="59"/>
      <c r="C15" s="60"/>
      <c r="D15" s="61"/>
    </row>
    <row r="16" spans="1:4" s="54" customFormat="1" ht="15.75" x14ac:dyDescent="0.25">
      <c r="A16" s="50" t="s">
        <v>83</v>
      </c>
      <c r="B16" s="51">
        <f>B17+B23+B29+B34</f>
        <v>0</v>
      </c>
      <c r="C16" s="52" t="e">
        <f>SUM(C17:C36)</f>
        <v>#DIV/0!</v>
      </c>
      <c r="D16" s="53" t="e">
        <f>'Энергосервис 20 и 26 2019'!#REF!/1000</f>
        <v>#REF!</v>
      </c>
    </row>
    <row r="17" spans="1:4" s="1" customFormat="1" ht="14.25" x14ac:dyDescent="0.2">
      <c r="A17" s="42" t="s">
        <v>80</v>
      </c>
      <c r="B17" s="43">
        <f>SUM(B18:B22)</f>
        <v>0</v>
      </c>
      <c r="C17" s="44"/>
      <c r="D17" s="45" t="e">
        <f>SUM(D18:D22)</f>
        <v>#REF!</v>
      </c>
    </row>
    <row r="18" spans="1:4" s="22" customFormat="1" x14ac:dyDescent="0.25">
      <c r="A18" s="29" t="s">
        <v>84</v>
      </c>
      <c r="B18" s="36">
        <f>'Энергосервис 20 и 26 2019'!C8/1000</f>
        <v>0</v>
      </c>
      <c r="C18" s="37" t="e">
        <f>B18/$B$16</f>
        <v>#DIV/0!</v>
      </c>
      <c r="D18" s="30" t="e">
        <f>$D$16*C18</f>
        <v>#REF!</v>
      </c>
    </row>
    <row r="19" spans="1:4" s="22" customFormat="1" x14ac:dyDescent="0.25">
      <c r="A19" s="29" t="s">
        <v>53</v>
      </c>
      <c r="B19" s="36">
        <f>'Энергосервис 20 и 26 2019'!E8/1000</f>
        <v>0</v>
      </c>
      <c r="C19" s="37" t="e">
        <f t="shared" ref="C19:C22" si="1">B19/$B$16</f>
        <v>#DIV/0!</v>
      </c>
      <c r="D19" s="30" t="e">
        <f t="shared" ref="D19:D22" si="2">$D$16*C19</f>
        <v>#REF!</v>
      </c>
    </row>
    <row r="20" spans="1:4" s="22" customFormat="1" x14ac:dyDescent="0.25">
      <c r="A20" s="29" t="s">
        <v>87</v>
      </c>
      <c r="B20" s="36">
        <f>'Энергосервис 20 и 26 2019'!F8/1000</f>
        <v>0</v>
      </c>
      <c r="C20" s="37" t="e">
        <f t="shared" si="1"/>
        <v>#DIV/0!</v>
      </c>
      <c r="D20" s="30" t="e">
        <f t="shared" si="2"/>
        <v>#REF!</v>
      </c>
    </row>
    <row r="21" spans="1:4" s="22" customFormat="1" x14ac:dyDescent="0.25">
      <c r="A21" s="29" t="s">
        <v>88</v>
      </c>
      <c r="B21" s="36">
        <f>'Энергосервис 20 и 26 2019'!G8/1000</f>
        <v>0</v>
      </c>
      <c r="C21" s="37" t="e">
        <f t="shared" si="1"/>
        <v>#DIV/0!</v>
      </c>
      <c r="D21" s="30" t="e">
        <f t="shared" si="2"/>
        <v>#REF!</v>
      </c>
    </row>
    <row r="22" spans="1:4" s="22" customFormat="1" x14ac:dyDescent="0.25">
      <c r="A22" s="29" t="s">
        <v>89</v>
      </c>
      <c r="B22" s="36">
        <f>'Энергосервис 20 и 26 2019'!H8/1000</f>
        <v>0</v>
      </c>
      <c r="C22" s="37" t="e">
        <f t="shared" si="1"/>
        <v>#DIV/0!</v>
      </c>
      <c r="D22" s="30" t="e">
        <f t="shared" si="2"/>
        <v>#REF!</v>
      </c>
    </row>
    <row r="23" spans="1:4" s="1" customFormat="1" ht="14.25" x14ac:dyDescent="0.2">
      <c r="A23" s="27" t="s">
        <v>82</v>
      </c>
      <c r="B23" s="33">
        <f>SUM(B24:B28)</f>
        <v>0</v>
      </c>
      <c r="C23" s="34"/>
      <c r="D23" s="28" t="e">
        <f>SUM(D24:D28)</f>
        <v>#REF!</v>
      </c>
    </row>
    <row r="24" spans="1:4" s="22" customFormat="1" x14ac:dyDescent="0.25">
      <c r="A24" s="29" t="s">
        <v>81</v>
      </c>
      <c r="B24" s="36">
        <f>'Энергосервис 20 и 26 2019'!X8/1000</f>
        <v>0</v>
      </c>
      <c r="C24" s="37" t="e">
        <f t="shared" ref="C24:C28" si="3">B24/$B$16</f>
        <v>#DIV/0!</v>
      </c>
      <c r="D24" s="30" t="e">
        <f t="shared" ref="D24:D28" si="4">$D$16*C24</f>
        <v>#REF!</v>
      </c>
    </row>
    <row r="25" spans="1:4" s="22" customFormat="1" x14ac:dyDescent="0.25">
      <c r="A25" s="29" t="s">
        <v>84</v>
      </c>
      <c r="B25" s="36">
        <f>'Энергосервис 20 и 26 2019'!J8/1000</f>
        <v>0</v>
      </c>
      <c r="C25" s="37" t="e">
        <f t="shared" si="3"/>
        <v>#DIV/0!</v>
      </c>
      <c r="D25" s="30" t="e">
        <f t="shared" si="4"/>
        <v>#REF!</v>
      </c>
    </row>
    <row r="26" spans="1:4" s="22" customFormat="1" x14ac:dyDescent="0.25">
      <c r="A26" s="29" t="s">
        <v>53</v>
      </c>
      <c r="B26" s="36">
        <f>'Энергосервис 20 и 26 2019'!L8/1000</f>
        <v>0</v>
      </c>
      <c r="C26" s="37" t="e">
        <f t="shared" si="3"/>
        <v>#DIV/0!</v>
      </c>
      <c r="D26" s="30" t="e">
        <f t="shared" si="4"/>
        <v>#REF!</v>
      </c>
    </row>
    <row r="27" spans="1:4" s="22" customFormat="1" x14ac:dyDescent="0.25">
      <c r="A27" s="29" t="s">
        <v>87</v>
      </c>
      <c r="B27" s="36">
        <f>'Энергосервис 20 и 26 2019'!M8/1000</f>
        <v>0</v>
      </c>
      <c r="C27" s="37" t="e">
        <f t="shared" si="3"/>
        <v>#DIV/0!</v>
      </c>
      <c r="D27" s="30" t="e">
        <f t="shared" si="4"/>
        <v>#REF!</v>
      </c>
    </row>
    <row r="28" spans="1:4" s="22" customFormat="1" x14ac:dyDescent="0.25">
      <c r="A28" s="29" t="s">
        <v>88</v>
      </c>
      <c r="B28" s="36">
        <f>'Энергосервис 20 и 26 2019'!N8/1000</f>
        <v>0</v>
      </c>
      <c r="C28" s="37" t="e">
        <f t="shared" si="3"/>
        <v>#DIV/0!</v>
      </c>
      <c r="D28" s="30" t="e">
        <f t="shared" si="4"/>
        <v>#REF!</v>
      </c>
    </row>
    <row r="29" spans="1:4" s="1" customFormat="1" ht="14.25" x14ac:dyDescent="0.2">
      <c r="A29" s="27" t="s">
        <v>90</v>
      </c>
      <c r="B29" s="33">
        <f>SUM(B30:B33)</f>
        <v>0</v>
      </c>
      <c r="C29" s="34"/>
      <c r="D29" s="28" t="e">
        <f>SUM(D30:D33)</f>
        <v>#REF!</v>
      </c>
    </row>
    <row r="30" spans="1:4" s="22" customFormat="1" x14ac:dyDescent="0.25">
      <c r="A30" s="29" t="s">
        <v>84</v>
      </c>
      <c r="B30" s="36">
        <f>'Энергосервис 20 и 26 2019'!S8/1000</f>
        <v>0</v>
      </c>
      <c r="C30" s="37" t="e">
        <f t="shared" ref="C30:C33" si="5">B30/$B$16</f>
        <v>#DIV/0!</v>
      </c>
      <c r="D30" s="30" t="e">
        <f t="shared" ref="D30:D33" si="6">$D$16*C30</f>
        <v>#REF!</v>
      </c>
    </row>
    <row r="31" spans="1:4" s="22" customFormat="1" x14ac:dyDescent="0.25">
      <c r="A31" s="29" t="s">
        <v>53</v>
      </c>
      <c r="B31" s="36">
        <f>'Энергосервис 20 и 26 2019'!T8/1000</f>
        <v>0</v>
      </c>
      <c r="C31" s="37" t="e">
        <f t="shared" si="5"/>
        <v>#DIV/0!</v>
      </c>
      <c r="D31" s="30" t="e">
        <f t="shared" si="6"/>
        <v>#REF!</v>
      </c>
    </row>
    <row r="32" spans="1:4" s="22" customFormat="1" x14ac:dyDescent="0.25">
      <c r="A32" s="29" t="s">
        <v>87</v>
      </c>
      <c r="B32" s="36">
        <f>'Энергосервис 20 и 26 2019'!U8/1000</f>
        <v>0</v>
      </c>
      <c r="C32" s="37" t="e">
        <f t="shared" si="5"/>
        <v>#DIV/0!</v>
      </c>
      <c r="D32" s="30" t="e">
        <f t="shared" si="6"/>
        <v>#REF!</v>
      </c>
    </row>
    <row r="33" spans="1:4" s="22" customFormat="1" x14ac:dyDescent="0.25">
      <c r="A33" s="29" t="s">
        <v>88</v>
      </c>
      <c r="B33" s="36">
        <f>'Энергосервис 20 и 26 2019'!V8/1000</f>
        <v>0</v>
      </c>
      <c r="C33" s="37" t="e">
        <f t="shared" si="5"/>
        <v>#DIV/0!</v>
      </c>
      <c r="D33" s="30" t="e">
        <f t="shared" si="6"/>
        <v>#REF!</v>
      </c>
    </row>
    <row r="34" spans="1:4" s="1" customFormat="1" ht="14.25" x14ac:dyDescent="0.2">
      <c r="A34" s="27" t="s">
        <v>85</v>
      </c>
      <c r="B34" s="33">
        <f>SUM(B35:B36)</f>
        <v>0</v>
      </c>
      <c r="C34" s="34"/>
      <c r="D34" s="28" t="e">
        <f>SUM(D35:D36)</f>
        <v>#REF!</v>
      </c>
    </row>
    <row r="35" spans="1:4" s="22" customFormat="1" x14ac:dyDescent="0.25">
      <c r="A35" s="29" t="s">
        <v>84</v>
      </c>
      <c r="B35" s="36">
        <f>'Энергосервис 20 и 26 2019'!R8/1000-'Энергосервис 20 и 26 2019'!S8/1000</f>
        <v>0</v>
      </c>
      <c r="C35" s="37" t="e">
        <f t="shared" ref="C35:C36" si="7">B35/$B$16</f>
        <v>#DIV/0!</v>
      </c>
      <c r="D35" s="30" t="e">
        <f t="shared" ref="D35:D36" si="8">$D$16*C35</f>
        <v>#REF!</v>
      </c>
    </row>
    <row r="36" spans="1:4" s="22" customFormat="1" x14ac:dyDescent="0.25">
      <c r="A36" s="29" t="s">
        <v>91</v>
      </c>
      <c r="B36" s="36">
        <f>'Энергосервис 20 и 26 2019'!Y8/1000</f>
        <v>0</v>
      </c>
      <c r="C36" s="37" t="e">
        <f t="shared" si="7"/>
        <v>#DIV/0!</v>
      </c>
      <c r="D36" s="30" t="e">
        <f t="shared" si="8"/>
        <v>#REF!</v>
      </c>
    </row>
    <row r="37" spans="1:4" x14ac:dyDescent="0.25">
      <c r="A37" s="414" t="s">
        <v>96</v>
      </c>
      <c r="B37" s="415"/>
      <c r="C37" s="416"/>
      <c r="D37" s="61"/>
    </row>
    <row r="38" spans="1:4" s="54" customFormat="1" ht="15.75" x14ac:dyDescent="0.25">
      <c r="A38" s="62" t="s">
        <v>83</v>
      </c>
      <c r="B38" s="63" t="e">
        <f>B39+B46+B52+B57</f>
        <v>#REF!</v>
      </c>
      <c r="C38" s="64" t="e">
        <f>SUM(C39:C60)</f>
        <v>#REF!</v>
      </c>
      <c r="D38" s="65" t="e">
        <f>D7+D16</f>
        <v>#REF!</v>
      </c>
    </row>
    <row r="39" spans="1:4" s="1" customFormat="1" ht="14.25" x14ac:dyDescent="0.2">
      <c r="A39" s="27" t="s">
        <v>80</v>
      </c>
      <c r="B39" s="33" t="e">
        <f>SUM(B40:B45)</f>
        <v>#REF!</v>
      </c>
      <c r="C39" s="34"/>
      <c r="D39" s="28" t="e">
        <f>SUM(D40:D45)</f>
        <v>#REF!</v>
      </c>
    </row>
    <row r="40" spans="1:4" x14ac:dyDescent="0.25">
      <c r="A40" s="29" t="s">
        <v>81</v>
      </c>
      <c r="B40" s="35" t="e">
        <f>B9</f>
        <v>#REF!</v>
      </c>
      <c r="C40" s="37" t="e">
        <f>B40/$B$38</f>
        <v>#REF!</v>
      </c>
      <c r="D40" s="30" t="e">
        <f>$D$38*C40</f>
        <v>#REF!</v>
      </c>
    </row>
    <row r="41" spans="1:4" s="22" customFormat="1" x14ac:dyDescent="0.25">
      <c r="A41" s="29" t="s">
        <v>84</v>
      </c>
      <c r="B41" s="36">
        <f>B18</f>
        <v>0</v>
      </c>
      <c r="C41" s="37" t="e">
        <f t="shared" ref="C41:C45" si="9">B41/$B$38</f>
        <v>#REF!</v>
      </c>
      <c r="D41" s="30" t="e">
        <f t="shared" ref="D41:D45" si="10">$D$38*C41</f>
        <v>#REF!</v>
      </c>
    </row>
    <row r="42" spans="1:4" s="22" customFormat="1" x14ac:dyDescent="0.25">
      <c r="A42" s="29" t="s">
        <v>53</v>
      </c>
      <c r="B42" s="36">
        <f t="shared" ref="B42:B45" si="11">B19</f>
        <v>0</v>
      </c>
      <c r="C42" s="37" t="e">
        <f t="shared" si="9"/>
        <v>#REF!</v>
      </c>
      <c r="D42" s="30" t="e">
        <f t="shared" si="10"/>
        <v>#REF!</v>
      </c>
    </row>
    <row r="43" spans="1:4" s="22" customFormat="1" x14ac:dyDescent="0.25">
      <c r="A43" s="29" t="s">
        <v>87</v>
      </c>
      <c r="B43" s="36">
        <f t="shared" si="11"/>
        <v>0</v>
      </c>
      <c r="C43" s="37" t="e">
        <f t="shared" si="9"/>
        <v>#REF!</v>
      </c>
      <c r="D43" s="30" t="e">
        <f t="shared" si="10"/>
        <v>#REF!</v>
      </c>
    </row>
    <row r="44" spans="1:4" s="22" customFormat="1" x14ac:dyDescent="0.25">
      <c r="A44" s="29" t="s">
        <v>88</v>
      </c>
      <c r="B44" s="36">
        <f t="shared" si="11"/>
        <v>0</v>
      </c>
      <c r="C44" s="37" t="e">
        <f t="shared" si="9"/>
        <v>#REF!</v>
      </c>
      <c r="D44" s="30" t="e">
        <f t="shared" si="10"/>
        <v>#REF!</v>
      </c>
    </row>
    <row r="45" spans="1:4" s="22" customFormat="1" x14ac:dyDescent="0.25">
      <c r="A45" s="29" t="s">
        <v>89</v>
      </c>
      <c r="B45" s="36">
        <f t="shared" si="11"/>
        <v>0</v>
      </c>
      <c r="C45" s="37" t="e">
        <f t="shared" si="9"/>
        <v>#REF!</v>
      </c>
      <c r="D45" s="30" t="e">
        <f t="shared" si="10"/>
        <v>#REF!</v>
      </c>
    </row>
    <row r="46" spans="1:4" s="1" customFormat="1" ht="14.25" x14ac:dyDescent="0.2">
      <c r="A46" s="27" t="s">
        <v>82</v>
      </c>
      <c r="B46" s="33" t="e">
        <f>SUM(B47:B51)</f>
        <v>#REF!</v>
      </c>
      <c r="C46" s="34"/>
      <c r="D46" s="28" t="e">
        <f>SUM(D47:D51)</f>
        <v>#REF!</v>
      </c>
    </row>
    <row r="47" spans="1:4" s="22" customFormat="1" x14ac:dyDescent="0.25">
      <c r="A47" s="29" t="s">
        <v>81</v>
      </c>
      <c r="B47" s="36" t="e">
        <f>B11+B24</f>
        <v>#REF!</v>
      </c>
      <c r="C47" s="37" t="e">
        <f t="shared" ref="C47:C51" si="12">B47/$B$38</f>
        <v>#REF!</v>
      </c>
      <c r="D47" s="30" t="e">
        <f t="shared" ref="D47:D51" si="13">$D$38*C47</f>
        <v>#REF!</v>
      </c>
    </row>
    <row r="48" spans="1:4" s="22" customFormat="1" x14ac:dyDescent="0.25">
      <c r="A48" s="29" t="s">
        <v>84</v>
      </c>
      <c r="B48" s="36" t="e">
        <f>B12+B25</f>
        <v>#REF!</v>
      </c>
      <c r="C48" s="37" t="e">
        <f t="shared" si="12"/>
        <v>#REF!</v>
      </c>
      <c r="D48" s="30" t="e">
        <f t="shared" si="13"/>
        <v>#REF!</v>
      </c>
    </row>
    <row r="49" spans="1:4" s="22" customFormat="1" x14ac:dyDescent="0.25">
      <c r="A49" s="29" t="s">
        <v>53</v>
      </c>
      <c r="B49" s="36">
        <f>B26</f>
        <v>0</v>
      </c>
      <c r="C49" s="37" t="e">
        <f t="shared" si="12"/>
        <v>#REF!</v>
      </c>
      <c r="D49" s="30" t="e">
        <f t="shared" si="13"/>
        <v>#REF!</v>
      </c>
    </row>
    <row r="50" spans="1:4" s="22" customFormat="1" x14ac:dyDescent="0.25">
      <c r="A50" s="29" t="s">
        <v>87</v>
      </c>
      <c r="B50" s="36">
        <f t="shared" ref="B50:B51" si="14">B27</f>
        <v>0</v>
      </c>
      <c r="C50" s="37" t="e">
        <f t="shared" si="12"/>
        <v>#REF!</v>
      </c>
      <c r="D50" s="30" t="e">
        <f t="shared" si="13"/>
        <v>#REF!</v>
      </c>
    </row>
    <row r="51" spans="1:4" s="22" customFormat="1" x14ac:dyDescent="0.25">
      <c r="A51" s="29" t="s">
        <v>88</v>
      </c>
      <c r="B51" s="36">
        <f t="shared" si="14"/>
        <v>0</v>
      </c>
      <c r="C51" s="37" t="e">
        <f t="shared" si="12"/>
        <v>#REF!</v>
      </c>
      <c r="D51" s="30" t="e">
        <f t="shared" si="13"/>
        <v>#REF!</v>
      </c>
    </row>
    <row r="52" spans="1:4" s="1" customFormat="1" ht="14.25" x14ac:dyDescent="0.2">
      <c r="A52" s="27" t="s">
        <v>90</v>
      </c>
      <c r="B52" s="33">
        <f>SUM(B53:B56)</f>
        <v>0</v>
      </c>
      <c r="C52" s="34"/>
      <c r="D52" s="28" t="e">
        <f>SUM(D53:D56)</f>
        <v>#REF!</v>
      </c>
    </row>
    <row r="53" spans="1:4" s="22" customFormat="1" x14ac:dyDescent="0.25">
      <c r="A53" s="29" t="s">
        <v>84</v>
      </c>
      <c r="B53" s="36">
        <f>B30</f>
        <v>0</v>
      </c>
      <c r="C53" s="37" t="e">
        <f t="shared" ref="C53:C56" si="15">B53/$B$38</f>
        <v>#REF!</v>
      </c>
      <c r="D53" s="30" t="e">
        <f t="shared" ref="D53:D56" si="16">$D$38*C53</f>
        <v>#REF!</v>
      </c>
    </row>
    <row r="54" spans="1:4" s="22" customFormat="1" x14ac:dyDescent="0.25">
      <c r="A54" s="29" t="s">
        <v>53</v>
      </c>
      <c r="B54" s="36">
        <f t="shared" ref="B54:B56" si="17">B31</f>
        <v>0</v>
      </c>
      <c r="C54" s="37" t="e">
        <f t="shared" si="15"/>
        <v>#REF!</v>
      </c>
      <c r="D54" s="30" t="e">
        <f t="shared" si="16"/>
        <v>#REF!</v>
      </c>
    </row>
    <row r="55" spans="1:4" s="22" customFormat="1" x14ac:dyDescent="0.25">
      <c r="A55" s="29" t="s">
        <v>87</v>
      </c>
      <c r="B55" s="36">
        <f t="shared" si="17"/>
        <v>0</v>
      </c>
      <c r="C55" s="37" t="e">
        <f t="shared" si="15"/>
        <v>#REF!</v>
      </c>
      <c r="D55" s="30" t="e">
        <f t="shared" si="16"/>
        <v>#REF!</v>
      </c>
    </row>
    <row r="56" spans="1:4" s="22" customFormat="1" x14ac:dyDescent="0.25">
      <c r="A56" s="29" t="s">
        <v>88</v>
      </c>
      <c r="B56" s="36">
        <f t="shared" si="17"/>
        <v>0</v>
      </c>
      <c r="C56" s="37" t="e">
        <f t="shared" si="15"/>
        <v>#REF!</v>
      </c>
      <c r="D56" s="30" t="e">
        <f t="shared" si="16"/>
        <v>#REF!</v>
      </c>
    </row>
    <row r="57" spans="1:4" s="1" customFormat="1" x14ac:dyDescent="0.25">
      <c r="A57" s="27" t="s">
        <v>85</v>
      </c>
      <c r="B57" s="33" t="e">
        <f>SUM(B58:B60)</f>
        <v>#REF!</v>
      </c>
      <c r="C57" s="66"/>
      <c r="D57" s="28" t="e">
        <f>SUM(D58:D60)</f>
        <v>#REF!</v>
      </c>
    </row>
    <row r="58" spans="1:4" s="22" customFormat="1" x14ac:dyDescent="0.25">
      <c r="A58" s="29" t="s">
        <v>81</v>
      </c>
      <c r="B58" s="36" t="e">
        <f>B14</f>
        <v>#REF!</v>
      </c>
      <c r="C58" s="37" t="e">
        <f t="shared" ref="C58:C60" si="18">B58/$B$38</f>
        <v>#REF!</v>
      </c>
      <c r="D58" s="30" t="e">
        <f t="shared" ref="D58:D60" si="19">$D$38*C58</f>
        <v>#REF!</v>
      </c>
    </row>
    <row r="59" spans="1:4" s="22" customFormat="1" x14ac:dyDescent="0.25">
      <c r="A59" s="29" t="s">
        <v>84</v>
      </c>
      <c r="B59" s="36">
        <f>B35</f>
        <v>0</v>
      </c>
      <c r="C59" s="37" t="e">
        <f t="shared" si="18"/>
        <v>#REF!</v>
      </c>
      <c r="D59" s="30" t="e">
        <f t="shared" si="19"/>
        <v>#REF!</v>
      </c>
    </row>
    <row r="60" spans="1:4" s="22" customFormat="1" ht="15.75" thickBot="1" x14ac:dyDescent="0.3">
      <c r="A60" s="31" t="s">
        <v>91</v>
      </c>
      <c r="B60" s="38">
        <f>B36</f>
        <v>0</v>
      </c>
      <c r="C60" s="39" t="e">
        <f t="shared" si="18"/>
        <v>#REF!</v>
      </c>
      <c r="D60" s="32" t="e">
        <f t="shared" si="19"/>
        <v>#REF!</v>
      </c>
    </row>
    <row r="63" spans="1:4" x14ac:dyDescent="0.25">
      <c r="A63" s="2" t="s">
        <v>97</v>
      </c>
      <c r="D63" s="24" t="s">
        <v>98</v>
      </c>
    </row>
  </sheetData>
  <mergeCells count="4">
    <mergeCell ref="B4:C4"/>
    <mergeCell ref="A4:A5"/>
    <mergeCell ref="D4:D5"/>
    <mergeCell ref="A37:C37"/>
  </mergeCells>
  <pageMargins left="0.51181102362204722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pane ySplit="5" topLeftCell="A6" activePane="bottomLeft" state="frozen"/>
      <selection pane="bottomLeft" activeCell="G53" sqref="G53:H54"/>
    </sheetView>
  </sheetViews>
  <sheetFormatPr defaultRowHeight="15" x14ac:dyDescent="0.25"/>
  <cols>
    <col min="1" max="1" width="34.7109375" style="75" customWidth="1"/>
    <col min="2" max="2" width="14.140625" style="75" customWidth="1"/>
    <col min="3" max="3" width="32.7109375" style="75" customWidth="1"/>
    <col min="4" max="4" width="13.28515625" style="75" customWidth="1"/>
    <col min="5" max="5" width="13.7109375" style="83" customWidth="1"/>
    <col min="6" max="6" width="32.7109375" style="75" customWidth="1"/>
    <col min="7" max="7" width="16" style="75" customWidth="1"/>
    <col min="8" max="8" width="11.7109375" style="75" customWidth="1"/>
    <col min="9" max="9" width="23.85546875" customWidth="1"/>
    <col min="10" max="10" width="16.28515625" customWidth="1"/>
    <col min="11" max="11" width="13.85546875" customWidth="1"/>
    <col min="12" max="12" width="11.85546875" customWidth="1"/>
    <col min="13" max="13" width="11.7109375" customWidth="1"/>
  </cols>
  <sheetData>
    <row r="1" spans="1:10" x14ac:dyDescent="0.25">
      <c r="A1" s="448" t="s">
        <v>0</v>
      </c>
      <c r="B1" s="449"/>
      <c r="C1" s="458" t="s">
        <v>45</v>
      </c>
      <c r="D1" s="449"/>
      <c r="E1" s="106"/>
      <c r="F1" s="448" t="s">
        <v>0</v>
      </c>
      <c r="G1" s="449"/>
      <c r="J1" s="101"/>
    </row>
    <row r="2" spans="1:10" x14ac:dyDescent="0.25">
      <c r="A2" s="462" t="s">
        <v>150</v>
      </c>
      <c r="B2" s="451"/>
      <c r="C2" s="461" t="s">
        <v>150</v>
      </c>
      <c r="D2" s="451"/>
      <c r="E2" s="107"/>
      <c r="F2" s="450" t="s">
        <v>154</v>
      </c>
      <c r="G2" s="451"/>
      <c r="J2" s="102"/>
    </row>
    <row r="3" spans="1:10" x14ac:dyDescent="0.25">
      <c r="A3" s="452"/>
      <c r="B3" s="453"/>
      <c r="C3" s="453"/>
      <c r="D3" s="453"/>
      <c r="E3" s="107"/>
      <c r="F3" s="452"/>
      <c r="G3" s="453"/>
      <c r="J3" s="102"/>
    </row>
    <row r="4" spans="1:10" ht="15.75" thickBot="1" x14ac:dyDescent="0.3">
      <c r="A4" s="108"/>
      <c r="B4" s="109"/>
      <c r="C4" s="104"/>
      <c r="D4" s="104"/>
      <c r="E4" s="110"/>
      <c r="F4" s="103"/>
      <c r="G4" s="104"/>
      <c r="J4" s="105"/>
    </row>
    <row r="5" spans="1:10" ht="25.5" x14ac:dyDescent="0.25">
      <c r="A5" s="84" t="s">
        <v>1</v>
      </c>
      <c r="B5" s="67" t="s">
        <v>2</v>
      </c>
      <c r="C5" s="85" t="s">
        <v>1</v>
      </c>
      <c r="D5" s="68" t="s">
        <v>2</v>
      </c>
      <c r="E5" s="459" t="s">
        <v>99</v>
      </c>
      <c r="F5" s="454" t="s">
        <v>7</v>
      </c>
      <c r="G5" s="456" t="s">
        <v>100</v>
      </c>
      <c r="H5" s="442" t="s">
        <v>101</v>
      </c>
      <c r="I5" s="443"/>
      <c r="J5" s="444"/>
    </row>
    <row r="6" spans="1:10" x14ac:dyDescent="0.25">
      <c r="A6" s="86" t="s">
        <v>4</v>
      </c>
      <c r="B6" s="6" t="s">
        <v>5</v>
      </c>
      <c r="C6" s="76" t="s">
        <v>4</v>
      </c>
      <c r="D6" s="87" t="s">
        <v>5</v>
      </c>
      <c r="E6" s="460"/>
      <c r="F6" s="455"/>
      <c r="G6" s="457"/>
      <c r="H6" s="441"/>
      <c r="I6" s="418"/>
      <c r="J6" s="419"/>
    </row>
    <row r="7" spans="1:10" x14ac:dyDescent="0.25">
      <c r="A7" s="86" t="s">
        <v>7</v>
      </c>
      <c r="B7" s="88"/>
      <c r="C7" s="76" t="s">
        <v>7</v>
      </c>
      <c r="D7" s="76"/>
      <c r="E7" s="73"/>
      <c r="F7" s="80"/>
      <c r="G7" s="76"/>
      <c r="H7" s="445"/>
      <c r="I7" s="418"/>
      <c r="J7" s="419"/>
    </row>
    <row r="8" spans="1:10" ht="25.5" x14ac:dyDescent="0.25">
      <c r="A8" s="86" t="s">
        <v>8</v>
      </c>
      <c r="B8" s="89">
        <v>102583346.01000001</v>
      </c>
      <c r="C8" s="76" t="s">
        <v>8</v>
      </c>
      <c r="D8" s="77">
        <v>83340766.280000001</v>
      </c>
      <c r="E8" s="90">
        <f>SUM(E9:E49)</f>
        <v>185924112.28999996</v>
      </c>
      <c r="F8" s="76" t="s">
        <v>8</v>
      </c>
      <c r="G8" s="77">
        <f>SUM(G9:G49)</f>
        <v>197181624.53125501</v>
      </c>
      <c r="H8" s="445"/>
      <c r="I8" s="418"/>
      <c r="J8" s="419"/>
    </row>
    <row r="9" spans="1:10" ht="27.75" customHeight="1" x14ac:dyDescent="0.25">
      <c r="A9" s="69" t="s">
        <v>9</v>
      </c>
      <c r="B9" s="70">
        <v>1232945.77</v>
      </c>
      <c r="C9" s="71" t="s">
        <v>9</v>
      </c>
      <c r="D9" s="72">
        <v>75585.95</v>
      </c>
      <c r="E9" s="73">
        <f t="shared" ref="E9:E20" si="0">B9+D9</f>
        <v>1308531.72</v>
      </c>
      <c r="F9" s="81" t="s">
        <v>9</v>
      </c>
      <c r="G9" s="72">
        <v>1415398.2</v>
      </c>
      <c r="H9" s="417" t="s">
        <v>139</v>
      </c>
      <c r="I9" s="418"/>
      <c r="J9" s="419"/>
    </row>
    <row r="10" spans="1:10" s="74" customFormat="1" ht="65.25" customHeight="1" x14ac:dyDescent="0.25">
      <c r="A10" s="69" t="s">
        <v>10</v>
      </c>
      <c r="B10" s="70">
        <v>13102260.109999999</v>
      </c>
      <c r="C10" s="71" t="s">
        <v>10</v>
      </c>
      <c r="D10" s="72">
        <v>7250149.0599999996</v>
      </c>
      <c r="E10" s="73">
        <f t="shared" si="0"/>
        <v>20352409.169999998</v>
      </c>
      <c r="F10" s="71" t="s">
        <v>10</v>
      </c>
      <c r="G10" s="72">
        <f>12020.56*1980.4</f>
        <v>23805517.024</v>
      </c>
      <c r="H10" s="417" t="s">
        <v>140</v>
      </c>
      <c r="I10" s="446"/>
      <c r="J10" s="447"/>
    </row>
    <row r="11" spans="1:10" ht="80.099999999999994" customHeight="1" x14ac:dyDescent="0.25">
      <c r="A11" s="69" t="s">
        <v>17</v>
      </c>
      <c r="B11" s="70">
        <v>594249.29</v>
      </c>
      <c r="C11" s="71"/>
      <c r="D11" s="72"/>
      <c r="E11" s="73">
        <f>B11+D11</f>
        <v>594249.29</v>
      </c>
      <c r="F11" s="81" t="s">
        <v>17</v>
      </c>
      <c r="G11" s="72">
        <f>125000+781202</f>
        <v>906202</v>
      </c>
      <c r="H11" s="417" t="s">
        <v>134</v>
      </c>
      <c r="I11" s="418"/>
      <c r="J11" s="419"/>
    </row>
    <row r="12" spans="1:10" ht="50.25" customHeight="1" x14ac:dyDescent="0.25">
      <c r="A12" s="69" t="s">
        <v>11</v>
      </c>
      <c r="B12" s="70">
        <v>134237.29</v>
      </c>
      <c r="C12" s="71" t="s">
        <v>58</v>
      </c>
      <c r="D12" s="72">
        <v>132033.9</v>
      </c>
      <c r="E12" s="73">
        <f t="shared" si="0"/>
        <v>266271.19</v>
      </c>
      <c r="F12" s="81" t="s">
        <v>58</v>
      </c>
      <c r="G12" s="72">
        <f>132000*1.043</f>
        <v>137676</v>
      </c>
      <c r="H12" s="417" t="s">
        <v>113</v>
      </c>
      <c r="I12" s="418"/>
      <c r="J12" s="419"/>
    </row>
    <row r="13" spans="1:10" ht="45.75" customHeight="1" x14ac:dyDescent="0.25">
      <c r="A13" s="69" t="s">
        <v>12</v>
      </c>
      <c r="B13" s="70">
        <v>621902.82999999996</v>
      </c>
      <c r="C13" s="71" t="s">
        <v>68</v>
      </c>
      <c r="D13" s="72">
        <v>373766.47</v>
      </c>
      <c r="E13" s="73">
        <f t="shared" si="0"/>
        <v>995669.29999999993</v>
      </c>
      <c r="F13" s="81" t="s">
        <v>12</v>
      </c>
      <c r="G13" s="72">
        <v>873545</v>
      </c>
      <c r="H13" s="417" t="s">
        <v>102</v>
      </c>
      <c r="I13" s="418"/>
      <c r="J13" s="419"/>
    </row>
    <row r="14" spans="1:10" ht="100.5" customHeight="1" x14ac:dyDescent="0.25">
      <c r="A14" s="69" t="s">
        <v>13</v>
      </c>
      <c r="B14" s="70">
        <v>488900.65</v>
      </c>
      <c r="C14" s="71" t="s">
        <v>13</v>
      </c>
      <c r="D14" s="72">
        <v>456975.02</v>
      </c>
      <c r="E14" s="73">
        <f t="shared" si="0"/>
        <v>945875.67</v>
      </c>
      <c r="F14" s="69" t="s">
        <v>13</v>
      </c>
      <c r="G14" s="72">
        <f>23059+16750+14000</f>
        <v>53809</v>
      </c>
      <c r="H14" s="417" t="s">
        <v>135</v>
      </c>
      <c r="I14" s="418"/>
      <c r="J14" s="419"/>
    </row>
    <row r="15" spans="1:10" ht="57.6" customHeight="1" x14ac:dyDescent="0.25">
      <c r="A15" s="69" t="s">
        <v>20</v>
      </c>
      <c r="B15" s="70">
        <v>256631.59</v>
      </c>
      <c r="C15" s="71" t="s">
        <v>20</v>
      </c>
      <c r="D15" s="72">
        <v>89622.57</v>
      </c>
      <c r="E15" s="73">
        <f>B15+D15</f>
        <v>346254.16000000003</v>
      </c>
      <c r="F15" s="71" t="s">
        <v>20</v>
      </c>
      <c r="G15" s="72">
        <v>262789</v>
      </c>
      <c r="H15" s="417" t="s">
        <v>115</v>
      </c>
      <c r="I15" s="418"/>
      <c r="J15" s="419"/>
    </row>
    <row r="16" spans="1:10" ht="51.6" customHeight="1" x14ac:dyDescent="0.25">
      <c r="A16" s="69" t="s">
        <v>14</v>
      </c>
      <c r="B16" s="70">
        <v>1342781.01</v>
      </c>
      <c r="C16" s="71" t="s">
        <v>14</v>
      </c>
      <c r="D16" s="72">
        <v>83050.850000000006</v>
      </c>
      <c r="E16" s="73">
        <f t="shared" si="0"/>
        <v>1425831.86</v>
      </c>
      <c r="F16" s="69" t="s">
        <v>14</v>
      </c>
      <c r="G16" s="72">
        <f>398305.08</f>
        <v>398305.08</v>
      </c>
      <c r="H16" s="417" t="s">
        <v>141</v>
      </c>
      <c r="I16" s="418"/>
      <c r="J16" s="419"/>
    </row>
    <row r="17" spans="1:10" ht="59.45" customHeight="1" x14ac:dyDescent="0.25">
      <c r="A17" s="69" t="s">
        <v>15</v>
      </c>
      <c r="B17" s="70">
        <v>98250.1</v>
      </c>
      <c r="C17" s="71" t="s">
        <v>59</v>
      </c>
      <c r="D17" s="72">
        <v>676264.49</v>
      </c>
      <c r="E17" s="73">
        <f t="shared" si="0"/>
        <v>774514.59</v>
      </c>
      <c r="F17" s="463" t="s">
        <v>107</v>
      </c>
      <c r="G17" s="464">
        <f>514918.12+447018.39+2816321.67</f>
        <v>3778258.1799999997</v>
      </c>
      <c r="H17" s="417" t="s">
        <v>142</v>
      </c>
      <c r="I17" s="418"/>
      <c r="J17" s="419"/>
    </row>
    <row r="18" spans="1:10" ht="63" customHeight="1" x14ac:dyDescent="0.25">
      <c r="A18" s="69"/>
      <c r="B18" s="70"/>
      <c r="C18" s="71" t="s">
        <v>65</v>
      </c>
      <c r="D18" s="72">
        <v>363973.85</v>
      </c>
      <c r="E18" s="73">
        <f>B18+D18</f>
        <v>363973.85</v>
      </c>
      <c r="F18" s="455"/>
      <c r="G18" s="465"/>
      <c r="H18" s="441"/>
      <c r="I18" s="418"/>
      <c r="J18" s="419"/>
    </row>
    <row r="19" spans="1:10" ht="24" x14ac:dyDescent="0.25">
      <c r="A19" s="69" t="s">
        <v>16</v>
      </c>
      <c r="B19" s="70">
        <v>124316.68</v>
      </c>
      <c r="C19" s="71" t="s">
        <v>60</v>
      </c>
      <c r="D19" s="72">
        <v>480866.11</v>
      </c>
      <c r="E19" s="73">
        <f t="shared" si="0"/>
        <v>605182.79</v>
      </c>
      <c r="F19" s="71" t="s">
        <v>60</v>
      </c>
      <c r="G19" s="72">
        <f>E19*1.043</f>
        <v>631205.64997000003</v>
      </c>
      <c r="H19" s="417" t="s">
        <v>103</v>
      </c>
      <c r="I19" s="418"/>
      <c r="J19" s="419"/>
    </row>
    <row r="20" spans="1:10" ht="31.9" customHeight="1" x14ac:dyDescent="0.25">
      <c r="A20" s="69" t="s">
        <v>18</v>
      </c>
      <c r="B20" s="70">
        <v>56742.06</v>
      </c>
      <c r="C20" s="71" t="s">
        <v>66</v>
      </c>
      <c r="D20" s="72">
        <v>623470.43000000005</v>
      </c>
      <c r="E20" s="73">
        <f t="shared" si="0"/>
        <v>680212.49</v>
      </c>
      <c r="F20" s="81"/>
      <c r="G20" s="72">
        <f>E20*1.043</f>
        <v>709461.62706999993</v>
      </c>
      <c r="H20" s="417" t="s">
        <v>105</v>
      </c>
      <c r="I20" s="418"/>
      <c r="J20" s="419"/>
    </row>
    <row r="21" spans="1:10" ht="19.899999999999999" customHeight="1" x14ac:dyDescent="0.25">
      <c r="A21" s="69" t="s">
        <v>39</v>
      </c>
      <c r="B21" s="70">
        <v>80216</v>
      </c>
      <c r="C21" s="71" t="s">
        <v>62</v>
      </c>
      <c r="D21" s="72">
        <v>4900</v>
      </c>
      <c r="E21" s="73">
        <f t="shared" ref="E21:E49" si="1">B21+D21</f>
        <v>85116</v>
      </c>
      <c r="F21" s="69" t="s">
        <v>39</v>
      </c>
      <c r="G21" s="72">
        <f>E21</f>
        <v>85116</v>
      </c>
      <c r="H21" s="417" t="s">
        <v>124</v>
      </c>
      <c r="I21" s="418"/>
      <c r="J21" s="419"/>
    </row>
    <row r="22" spans="1:10" ht="24" x14ac:dyDescent="0.25">
      <c r="A22" s="69"/>
      <c r="B22" s="70"/>
      <c r="C22" s="71" t="s">
        <v>64</v>
      </c>
      <c r="D22" s="78">
        <v>200</v>
      </c>
      <c r="E22" s="73">
        <f t="shared" si="1"/>
        <v>200</v>
      </c>
      <c r="F22" s="81"/>
      <c r="G22" s="78"/>
      <c r="H22" s="417"/>
      <c r="I22" s="418"/>
      <c r="J22" s="419"/>
    </row>
    <row r="23" spans="1:10" ht="28.15" customHeight="1" x14ac:dyDescent="0.25">
      <c r="A23" s="69" t="s">
        <v>22</v>
      </c>
      <c r="B23" s="70">
        <v>38177</v>
      </c>
      <c r="C23" s="71" t="s">
        <v>22</v>
      </c>
      <c r="D23" s="72">
        <v>14262.68</v>
      </c>
      <c r="E23" s="73">
        <f t="shared" si="1"/>
        <v>52439.68</v>
      </c>
      <c r="F23" s="71" t="s">
        <v>22</v>
      </c>
      <c r="G23" s="72">
        <f>E23*1.043</f>
        <v>54694.586239999997</v>
      </c>
      <c r="H23" s="417" t="s">
        <v>108</v>
      </c>
      <c r="I23" s="418"/>
      <c r="J23" s="419"/>
    </row>
    <row r="24" spans="1:10" x14ac:dyDescent="0.25">
      <c r="A24" s="69" t="s">
        <v>24</v>
      </c>
      <c r="B24" s="70">
        <v>6437.29</v>
      </c>
      <c r="C24" s="71"/>
      <c r="D24" s="72"/>
      <c r="E24" s="73">
        <f t="shared" si="1"/>
        <v>6437.29</v>
      </c>
      <c r="F24" s="81"/>
      <c r="G24" s="72"/>
      <c r="H24" s="417"/>
      <c r="I24" s="418"/>
      <c r="J24" s="419"/>
    </row>
    <row r="25" spans="1:10" ht="34.15" customHeight="1" x14ac:dyDescent="0.25">
      <c r="A25" s="69" t="s">
        <v>25</v>
      </c>
      <c r="B25" s="70">
        <v>310400</v>
      </c>
      <c r="C25" s="71"/>
      <c r="D25" s="72"/>
      <c r="E25" s="73">
        <f t="shared" si="1"/>
        <v>310400</v>
      </c>
      <c r="F25" s="81" t="s">
        <v>25</v>
      </c>
      <c r="G25" s="72">
        <f>70*2800</f>
        <v>196000</v>
      </c>
      <c r="H25" s="417" t="s">
        <v>146</v>
      </c>
      <c r="I25" s="418"/>
      <c r="J25" s="419"/>
    </row>
    <row r="26" spans="1:10" ht="24" x14ac:dyDescent="0.25">
      <c r="A26" s="69" t="s">
        <v>26</v>
      </c>
      <c r="B26" s="70">
        <v>173900</v>
      </c>
      <c r="C26" s="71" t="s">
        <v>67</v>
      </c>
      <c r="D26" s="72">
        <v>146550</v>
      </c>
      <c r="E26" s="73">
        <f t="shared" si="1"/>
        <v>320450</v>
      </c>
      <c r="F26" s="463" t="s">
        <v>67</v>
      </c>
      <c r="G26" s="464">
        <v>185800</v>
      </c>
      <c r="H26" s="417" t="s">
        <v>143</v>
      </c>
      <c r="I26" s="466"/>
      <c r="J26" s="467"/>
    </row>
    <row r="27" spans="1:10" ht="17.45" customHeight="1" x14ac:dyDescent="0.25">
      <c r="A27" s="69"/>
      <c r="B27" s="70"/>
      <c r="C27" s="71" t="s">
        <v>63</v>
      </c>
      <c r="D27" s="72">
        <v>264156.42</v>
      </c>
      <c r="E27" s="73">
        <f>B27+D27</f>
        <v>264156.42</v>
      </c>
      <c r="F27" s="455"/>
      <c r="G27" s="465"/>
      <c r="H27" s="468"/>
      <c r="I27" s="466"/>
      <c r="J27" s="467"/>
    </row>
    <row r="28" spans="1:10" ht="20.45" customHeight="1" x14ac:dyDescent="0.25">
      <c r="A28" s="69" t="s">
        <v>27</v>
      </c>
      <c r="B28" s="70">
        <v>57176831.799999997</v>
      </c>
      <c r="C28" s="71" t="s">
        <v>27</v>
      </c>
      <c r="D28" s="72">
        <v>52474682.82</v>
      </c>
      <c r="E28" s="73">
        <f t="shared" si="1"/>
        <v>109651514.62</v>
      </c>
      <c r="F28" s="463" t="s">
        <v>114</v>
      </c>
      <c r="G28" s="464">
        <v>120363224.26983511</v>
      </c>
      <c r="H28" s="417" t="s">
        <v>106</v>
      </c>
      <c r="I28" s="418"/>
      <c r="J28" s="419"/>
    </row>
    <row r="29" spans="1:10" ht="26.45" customHeight="1" x14ac:dyDescent="0.25">
      <c r="A29" s="69" t="s">
        <v>31</v>
      </c>
      <c r="B29" s="70">
        <v>5396227.2400000002</v>
      </c>
      <c r="C29" s="71" t="s">
        <v>31</v>
      </c>
      <c r="D29" s="72">
        <v>4608676.75</v>
      </c>
      <c r="E29" s="73">
        <f>B29+D29</f>
        <v>10004903.99</v>
      </c>
      <c r="F29" s="455"/>
      <c r="G29" s="470"/>
      <c r="H29" s="441"/>
      <c r="I29" s="418"/>
      <c r="J29" s="419"/>
    </row>
    <row r="30" spans="1:10" s="99" customFormat="1" ht="46.15" customHeight="1" x14ac:dyDescent="0.25">
      <c r="A30" s="96"/>
      <c r="B30" s="97"/>
      <c r="C30" s="71" t="s">
        <v>61</v>
      </c>
      <c r="D30" s="72">
        <v>1587293.16</v>
      </c>
      <c r="E30" s="73">
        <f>B30+D30</f>
        <v>1587293.16</v>
      </c>
      <c r="F30" s="71" t="s">
        <v>121</v>
      </c>
      <c r="G30" s="98"/>
      <c r="H30" s="469" t="s">
        <v>104</v>
      </c>
      <c r="I30" s="418"/>
      <c r="J30" s="419"/>
    </row>
    <row r="31" spans="1:10" ht="25.15" customHeight="1" x14ac:dyDescent="0.25">
      <c r="A31" s="69" t="s">
        <v>35</v>
      </c>
      <c r="B31" s="70">
        <v>15573435.880000001</v>
      </c>
      <c r="C31" s="71" t="s">
        <v>35</v>
      </c>
      <c r="D31" s="72">
        <v>11880215.91</v>
      </c>
      <c r="E31" s="73">
        <f>B31+D31</f>
        <v>27453651.789999999</v>
      </c>
      <c r="F31" s="71" t="s">
        <v>35</v>
      </c>
      <c r="G31" s="72">
        <f>G28*30.4%</f>
        <v>36590420.178029872</v>
      </c>
      <c r="H31" s="417" t="s">
        <v>110</v>
      </c>
      <c r="I31" s="418"/>
      <c r="J31" s="419"/>
    </row>
    <row r="32" spans="1:10" s="99" customFormat="1" ht="36" x14ac:dyDescent="0.25">
      <c r="A32" s="96"/>
      <c r="B32" s="97"/>
      <c r="C32" s="71" t="s">
        <v>74</v>
      </c>
      <c r="D32" s="72">
        <v>394378.87</v>
      </c>
      <c r="E32" s="100">
        <f>B32+D32</f>
        <v>394378.87</v>
      </c>
      <c r="F32" s="71" t="s">
        <v>122</v>
      </c>
      <c r="G32" s="98"/>
      <c r="H32" s="469" t="s">
        <v>110</v>
      </c>
      <c r="I32" s="418"/>
      <c r="J32" s="419"/>
    </row>
    <row r="33" spans="1:10" ht="24" x14ac:dyDescent="0.25">
      <c r="A33" s="69" t="s">
        <v>28</v>
      </c>
      <c r="B33" s="70">
        <v>1608018.97</v>
      </c>
      <c r="C33" s="71" t="s">
        <v>29</v>
      </c>
      <c r="D33" s="72">
        <v>236927.32</v>
      </c>
      <c r="E33" s="73">
        <f t="shared" si="1"/>
        <v>1844946.29</v>
      </c>
      <c r="F33" s="463" t="s">
        <v>29</v>
      </c>
      <c r="G33" s="464">
        <f>1712240.95+428066.67+124333</f>
        <v>2264640.62</v>
      </c>
      <c r="H33" s="417" t="s">
        <v>138</v>
      </c>
      <c r="I33" s="466"/>
      <c r="J33" s="467"/>
    </row>
    <row r="34" spans="1:10" x14ac:dyDescent="0.25">
      <c r="A34" s="69" t="s">
        <v>19</v>
      </c>
      <c r="B34" s="70">
        <v>185357.92</v>
      </c>
      <c r="C34" s="71"/>
      <c r="D34" s="72"/>
      <c r="E34" s="73">
        <f>B34+D34</f>
        <v>185357.92</v>
      </c>
      <c r="F34" s="455"/>
      <c r="G34" s="465"/>
      <c r="H34" s="468"/>
      <c r="I34" s="466"/>
      <c r="J34" s="467"/>
    </row>
    <row r="35" spans="1:10" ht="22.9" customHeight="1" x14ac:dyDescent="0.25">
      <c r="A35" s="69" t="s">
        <v>30</v>
      </c>
      <c r="B35" s="70">
        <v>935743.69</v>
      </c>
      <c r="C35" s="71"/>
      <c r="D35" s="72"/>
      <c r="E35" s="73">
        <f t="shared" si="1"/>
        <v>935743.69</v>
      </c>
      <c r="F35" s="69" t="s">
        <v>30</v>
      </c>
      <c r="G35" s="72">
        <f>E35*1.043</f>
        <v>975980.66866999993</v>
      </c>
      <c r="H35" s="417" t="s">
        <v>109</v>
      </c>
      <c r="I35" s="418"/>
      <c r="J35" s="419"/>
    </row>
    <row r="36" spans="1:10" ht="36" x14ac:dyDescent="0.25">
      <c r="A36" s="69" t="s">
        <v>38</v>
      </c>
      <c r="B36" s="70">
        <v>5570</v>
      </c>
      <c r="C36" s="71" t="s">
        <v>70</v>
      </c>
      <c r="D36" s="72">
        <v>298101.34000000003</v>
      </c>
      <c r="E36" s="73">
        <f t="shared" si="1"/>
        <v>303671.34000000003</v>
      </c>
      <c r="F36" s="471" t="s">
        <v>38</v>
      </c>
      <c r="G36" s="464">
        <f>805084.75-27800</f>
        <v>777284.75</v>
      </c>
      <c r="H36" s="417" t="s">
        <v>111</v>
      </c>
      <c r="I36" s="418"/>
      <c r="J36" s="419"/>
    </row>
    <row r="37" spans="1:10" ht="24" x14ac:dyDescent="0.25">
      <c r="A37" s="69" t="s">
        <v>36</v>
      </c>
      <c r="B37" s="70">
        <v>90197.42</v>
      </c>
      <c r="C37" s="71"/>
      <c r="D37" s="72"/>
      <c r="E37" s="73">
        <f>B37+D37</f>
        <v>90197.42</v>
      </c>
      <c r="F37" s="455"/>
      <c r="G37" s="470"/>
      <c r="H37" s="441"/>
      <c r="I37" s="418"/>
      <c r="J37" s="419"/>
    </row>
    <row r="38" spans="1:10" ht="110.25" customHeight="1" x14ac:dyDescent="0.25">
      <c r="A38" s="69" t="s">
        <v>32</v>
      </c>
      <c r="B38" s="70">
        <v>158365.25</v>
      </c>
      <c r="C38" s="71" t="s">
        <v>32</v>
      </c>
      <c r="D38" s="72">
        <v>120627.29</v>
      </c>
      <c r="E38" s="73">
        <f t="shared" si="1"/>
        <v>278992.53999999998</v>
      </c>
      <c r="F38" s="81" t="s">
        <v>32</v>
      </c>
      <c r="G38" s="72">
        <f>49852+17677+33063+69766</f>
        <v>170358</v>
      </c>
      <c r="H38" s="417" t="s">
        <v>116</v>
      </c>
      <c r="I38" s="418"/>
      <c r="J38" s="419"/>
    </row>
    <row r="39" spans="1:10" ht="24" x14ac:dyDescent="0.25">
      <c r="A39" s="69" t="s">
        <v>37</v>
      </c>
      <c r="B39" s="70">
        <v>18350</v>
      </c>
      <c r="C39" s="71" t="s">
        <v>37</v>
      </c>
      <c r="D39" s="72">
        <v>38388.080000000002</v>
      </c>
      <c r="E39" s="73">
        <f>B39+D39</f>
        <v>56738.080000000002</v>
      </c>
      <c r="F39" s="463" t="s">
        <v>23</v>
      </c>
      <c r="G39" s="464">
        <f>E39*1.043+E40*1.043</f>
        <v>67000.317439999999</v>
      </c>
      <c r="H39" s="417" t="s">
        <v>123</v>
      </c>
      <c r="I39" s="418"/>
      <c r="J39" s="419"/>
    </row>
    <row r="40" spans="1:10" ht="28.5" customHeight="1" x14ac:dyDescent="0.25">
      <c r="A40" s="69" t="s">
        <v>23</v>
      </c>
      <c r="B40" s="70">
        <v>7500</v>
      </c>
      <c r="C40" s="71"/>
      <c r="D40" s="72"/>
      <c r="E40" s="73">
        <f>B40+D40</f>
        <v>7500</v>
      </c>
      <c r="F40" s="455"/>
      <c r="G40" s="470"/>
      <c r="H40" s="441"/>
      <c r="I40" s="418"/>
      <c r="J40" s="419"/>
    </row>
    <row r="41" spans="1:10" x14ac:dyDescent="0.25">
      <c r="A41" s="69" t="s">
        <v>33</v>
      </c>
      <c r="B41" s="70">
        <v>6041.4</v>
      </c>
      <c r="C41" s="71" t="s">
        <v>71</v>
      </c>
      <c r="D41" s="72">
        <v>16489.919999999998</v>
      </c>
      <c r="E41" s="73">
        <f t="shared" si="1"/>
        <v>22531.32</v>
      </c>
      <c r="F41" s="463" t="s">
        <v>117</v>
      </c>
      <c r="G41" s="464"/>
      <c r="H41" s="437"/>
      <c r="I41" s="438"/>
      <c r="J41" s="439"/>
    </row>
    <row r="42" spans="1:10" x14ac:dyDescent="0.25">
      <c r="A42" s="69"/>
      <c r="B42" s="70"/>
      <c r="C42" s="71" t="s">
        <v>72</v>
      </c>
      <c r="D42" s="72">
        <v>4615.26</v>
      </c>
      <c r="E42" s="73">
        <f t="shared" si="1"/>
        <v>4615.26</v>
      </c>
      <c r="F42" s="455"/>
      <c r="G42" s="465"/>
      <c r="H42" s="440"/>
      <c r="I42" s="438"/>
      <c r="J42" s="439"/>
    </row>
    <row r="43" spans="1:10" ht="36" x14ac:dyDescent="0.25">
      <c r="A43" s="69" t="s">
        <v>21</v>
      </c>
      <c r="B43" s="70">
        <v>34007.919999999998</v>
      </c>
      <c r="C43" s="71" t="s">
        <v>73</v>
      </c>
      <c r="D43" s="72">
        <v>11737.35</v>
      </c>
      <c r="E43" s="73">
        <f t="shared" si="1"/>
        <v>45745.27</v>
      </c>
      <c r="F43" s="463" t="s">
        <v>73</v>
      </c>
      <c r="G43" s="464">
        <f>E43+E44</f>
        <v>52596.579999999994</v>
      </c>
      <c r="H43" s="417" t="s">
        <v>112</v>
      </c>
      <c r="I43" s="418"/>
      <c r="J43" s="419"/>
    </row>
    <row r="44" spans="1:10" ht="24" x14ac:dyDescent="0.25">
      <c r="A44" s="69" t="s">
        <v>34</v>
      </c>
      <c r="B44" s="70">
        <v>6851.31</v>
      </c>
      <c r="C44" s="71"/>
      <c r="D44" s="72"/>
      <c r="E44" s="73">
        <f t="shared" si="1"/>
        <v>6851.31</v>
      </c>
      <c r="F44" s="455"/>
      <c r="G44" s="470"/>
      <c r="H44" s="441"/>
      <c r="I44" s="418"/>
      <c r="J44" s="419"/>
    </row>
    <row r="45" spans="1:10" ht="37.9" customHeight="1" x14ac:dyDescent="0.25">
      <c r="A45" s="69" t="s">
        <v>40</v>
      </c>
      <c r="B45" s="70">
        <v>181832.41</v>
      </c>
      <c r="C45" s="71"/>
      <c r="D45" s="72"/>
      <c r="E45" s="73">
        <f t="shared" si="1"/>
        <v>181832.41</v>
      </c>
      <c r="F45" s="81" t="s">
        <v>40</v>
      </c>
      <c r="G45" s="72">
        <f>15000*12</f>
        <v>180000</v>
      </c>
      <c r="H45" s="437" t="s">
        <v>144</v>
      </c>
      <c r="I45" s="418"/>
      <c r="J45" s="419"/>
    </row>
    <row r="46" spans="1:10" ht="37.15" customHeight="1" x14ac:dyDescent="0.25">
      <c r="A46" s="69" t="s">
        <v>41</v>
      </c>
      <c r="B46" s="70">
        <v>52500</v>
      </c>
      <c r="C46" s="71"/>
      <c r="D46" s="72"/>
      <c r="E46" s="73">
        <f t="shared" si="1"/>
        <v>52500</v>
      </c>
      <c r="F46" s="69" t="s">
        <v>118</v>
      </c>
      <c r="G46" s="72">
        <f>17052*12</f>
        <v>204624</v>
      </c>
      <c r="H46" s="417" t="s">
        <v>120</v>
      </c>
      <c r="I46" s="418"/>
      <c r="J46" s="419"/>
    </row>
    <row r="47" spans="1:10" ht="39.6" customHeight="1" x14ac:dyDescent="0.25">
      <c r="A47" s="69" t="s">
        <v>42</v>
      </c>
      <c r="B47" s="70">
        <v>843876.51</v>
      </c>
      <c r="C47" s="71" t="s">
        <v>42</v>
      </c>
      <c r="D47" s="72">
        <v>517256.41</v>
      </c>
      <c r="E47" s="73">
        <f t="shared" si="1"/>
        <v>1361132.92</v>
      </c>
      <c r="F47" s="81" t="s">
        <v>119</v>
      </c>
      <c r="G47" s="72">
        <f>35000*12</f>
        <v>420000</v>
      </c>
      <c r="H47" s="417" t="s">
        <v>125</v>
      </c>
      <c r="I47" s="418"/>
      <c r="J47" s="419"/>
    </row>
    <row r="48" spans="1:10" ht="24" x14ac:dyDescent="0.25">
      <c r="A48" s="69"/>
      <c r="B48" s="70"/>
      <c r="C48" s="71" t="s">
        <v>69</v>
      </c>
      <c r="D48" s="72">
        <v>36000</v>
      </c>
      <c r="E48" s="73">
        <f>B48+D48</f>
        <v>36000</v>
      </c>
      <c r="F48" s="81"/>
      <c r="G48" s="72"/>
      <c r="H48" s="417"/>
      <c r="I48" s="418"/>
      <c r="J48" s="419"/>
    </row>
    <row r="49" spans="1:13" ht="142.5" customHeight="1" thickBot="1" x14ac:dyDescent="0.3">
      <c r="A49" s="91" t="s">
        <v>43</v>
      </c>
      <c r="B49" s="92">
        <v>1640290.62</v>
      </c>
      <c r="C49" s="93" t="s">
        <v>43</v>
      </c>
      <c r="D49" s="79">
        <v>79548</v>
      </c>
      <c r="E49" s="94">
        <f t="shared" si="1"/>
        <v>1719838.62</v>
      </c>
      <c r="F49" s="82" t="s">
        <v>43</v>
      </c>
      <c r="G49" s="79">
        <f>(47194+16000+50000+5000+16949.15)*12</f>
        <v>1621717.7999999998</v>
      </c>
      <c r="H49" s="420" t="s">
        <v>137</v>
      </c>
      <c r="I49" s="421"/>
      <c r="J49" s="422"/>
    </row>
    <row r="50" spans="1:13" x14ac:dyDescent="0.25">
      <c r="E50" s="95"/>
    </row>
    <row r="51" spans="1:13" x14ac:dyDescent="0.25">
      <c r="F51" s="111" t="s">
        <v>126</v>
      </c>
    </row>
    <row r="52" spans="1:13" ht="15.75" thickBot="1" x14ac:dyDescent="0.3"/>
    <row r="53" spans="1:13" ht="20.45" customHeight="1" x14ac:dyDescent="0.25">
      <c r="F53" s="410" t="s">
        <v>79</v>
      </c>
      <c r="G53" s="429" t="s">
        <v>136</v>
      </c>
      <c r="H53" s="430"/>
      <c r="I53" s="408" t="s">
        <v>131</v>
      </c>
      <c r="J53" s="426" t="s">
        <v>127</v>
      </c>
      <c r="K53" s="427"/>
      <c r="L53" s="427"/>
      <c r="M53" s="428"/>
    </row>
    <row r="54" spans="1:13" ht="21.2" customHeight="1" x14ac:dyDescent="0.25">
      <c r="F54" s="423"/>
      <c r="G54" s="431"/>
      <c r="H54" s="432"/>
      <c r="I54" s="424"/>
      <c r="J54" s="433" t="s">
        <v>128</v>
      </c>
      <c r="K54" s="433" t="s">
        <v>129</v>
      </c>
      <c r="L54" s="433" t="s">
        <v>145</v>
      </c>
      <c r="M54" s="435" t="s">
        <v>130</v>
      </c>
    </row>
    <row r="55" spans="1:13" x14ac:dyDescent="0.25">
      <c r="F55" s="411"/>
      <c r="G55" s="40" t="s">
        <v>94</v>
      </c>
      <c r="H55" s="41" t="s">
        <v>95</v>
      </c>
      <c r="I55" s="425"/>
      <c r="J55" s="434"/>
      <c r="K55" s="434"/>
      <c r="L55" s="434"/>
      <c r="M55" s="436"/>
    </row>
    <row r="56" spans="1:13" ht="15.75" x14ac:dyDescent="0.25">
      <c r="F56" s="62" t="s">
        <v>83</v>
      </c>
      <c r="G56" s="63" t="e">
        <f>G57+G64+G70+G75</f>
        <v>#REF!</v>
      </c>
      <c r="H56" s="64" t="e">
        <f>SUM(H57:H78)</f>
        <v>#REF!</v>
      </c>
      <c r="I56" s="63">
        <f>G8/1000</f>
        <v>197181.62453125502</v>
      </c>
      <c r="J56" s="116" t="e">
        <f>J57+J64+J70+J75</f>
        <v>#REF!</v>
      </c>
      <c r="K56" s="116" t="e">
        <f t="shared" ref="K56:M56" si="2">K57+K64+K70+K75</f>
        <v>#REF!</v>
      </c>
      <c r="L56" s="116" t="e">
        <f t="shared" si="2"/>
        <v>#REF!</v>
      </c>
      <c r="M56" s="121" t="e">
        <f t="shared" si="2"/>
        <v>#REF!</v>
      </c>
    </row>
    <row r="57" spans="1:13" x14ac:dyDescent="0.25">
      <c r="F57" s="27" t="s">
        <v>80</v>
      </c>
      <c r="G57" s="33" t="e">
        <f>SUM(G58:G63)</f>
        <v>#REF!</v>
      </c>
      <c r="H57" s="34"/>
      <c r="I57" s="114" t="e">
        <f>SUM(I58:I63)</f>
        <v>#REF!</v>
      </c>
      <c r="J57" s="116" t="e">
        <f>SUM(J58:J63)</f>
        <v>#REF!</v>
      </c>
      <c r="K57" s="116" t="e">
        <f t="shared" ref="K57:M57" si="3">SUM(K58:K63)</f>
        <v>#REF!</v>
      </c>
      <c r="L57" s="116" t="e">
        <f t="shared" si="3"/>
        <v>#REF!</v>
      </c>
      <c r="M57" s="121" t="e">
        <f t="shared" si="3"/>
        <v>#REF!</v>
      </c>
    </row>
    <row r="58" spans="1:13" x14ac:dyDescent="0.25">
      <c r="F58" s="29" t="s">
        <v>81</v>
      </c>
      <c r="G58" s="35" t="e">
        <f>'Расчет К 2018'!B40*1.043*1.038</f>
        <v>#REF!</v>
      </c>
      <c r="H58" s="37" t="e">
        <f>G58/$G$56</f>
        <v>#REF!</v>
      </c>
      <c r="I58" s="115" t="e">
        <f>$I$56*H58</f>
        <v>#REF!</v>
      </c>
      <c r="J58" s="117" t="e">
        <f>$G$28/1000*H58</f>
        <v>#REF!</v>
      </c>
      <c r="K58" s="117" t="e">
        <f>$G$31/1000*H58</f>
        <v>#REF!</v>
      </c>
      <c r="L58" s="117" t="e">
        <f>$G$10/1000*H58</f>
        <v>#REF!</v>
      </c>
      <c r="M58" s="122" t="e">
        <f>$G$9/1000*H58</f>
        <v>#REF!</v>
      </c>
    </row>
    <row r="59" spans="1:13" x14ac:dyDescent="0.25">
      <c r="F59" s="29" t="s">
        <v>84</v>
      </c>
      <c r="G59" s="35">
        <f>'Расчет К 2018'!B41*1.043*1.038</f>
        <v>0</v>
      </c>
      <c r="H59" s="37" t="e">
        <f t="shared" ref="H59:H63" si="4">G59/$G$56</f>
        <v>#REF!</v>
      </c>
      <c r="I59" s="36" t="e">
        <f t="shared" ref="I59:I63" si="5">$I$56*H59</f>
        <v>#REF!</v>
      </c>
      <c r="J59" s="117" t="e">
        <f t="shared" ref="J59:J63" si="6">$G$28/1000*H59</f>
        <v>#REF!</v>
      </c>
      <c r="K59" s="117" t="e">
        <f t="shared" ref="K59:K63" si="7">$G$31/1000*H59</f>
        <v>#REF!</v>
      </c>
      <c r="L59" s="123" t="e">
        <f t="shared" ref="L59:L63" si="8">$G$10/1000*H59</f>
        <v>#REF!</v>
      </c>
      <c r="M59" s="122" t="e">
        <f t="shared" ref="M59:M63" si="9">$G$9/1000*H59</f>
        <v>#REF!</v>
      </c>
    </row>
    <row r="60" spans="1:13" x14ac:dyDescent="0.25">
      <c r="F60" s="29" t="s">
        <v>53</v>
      </c>
      <c r="G60" s="35">
        <f>'Расчет К 2018'!B42*1.043*1.038</f>
        <v>0</v>
      </c>
      <c r="H60" s="37" t="e">
        <f t="shared" si="4"/>
        <v>#REF!</v>
      </c>
      <c r="I60" s="36" t="e">
        <f t="shared" si="5"/>
        <v>#REF!</v>
      </c>
      <c r="J60" s="117" t="e">
        <f t="shared" si="6"/>
        <v>#REF!</v>
      </c>
      <c r="K60" s="117" t="e">
        <f t="shared" si="7"/>
        <v>#REF!</v>
      </c>
      <c r="L60" s="117" t="e">
        <f t="shared" si="8"/>
        <v>#REF!</v>
      </c>
      <c r="M60" s="122" t="e">
        <f t="shared" si="9"/>
        <v>#REF!</v>
      </c>
    </row>
    <row r="61" spans="1:13" x14ac:dyDescent="0.25">
      <c r="F61" s="29" t="s">
        <v>87</v>
      </c>
      <c r="G61" s="35">
        <f>'Расчет К 2018'!B43*1.043*1.038</f>
        <v>0</v>
      </c>
      <c r="H61" s="37" t="e">
        <f t="shared" si="4"/>
        <v>#REF!</v>
      </c>
      <c r="I61" s="36" t="e">
        <f t="shared" si="5"/>
        <v>#REF!</v>
      </c>
      <c r="J61" s="117" t="e">
        <f t="shared" si="6"/>
        <v>#REF!</v>
      </c>
      <c r="K61" s="117" t="e">
        <f t="shared" si="7"/>
        <v>#REF!</v>
      </c>
      <c r="L61" s="117" t="e">
        <f t="shared" si="8"/>
        <v>#REF!</v>
      </c>
      <c r="M61" s="122" t="e">
        <f t="shared" si="9"/>
        <v>#REF!</v>
      </c>
    </row>
    <row r="62" spans="1:13" x14ac:dyDescent="0.25">
      <c r="F62" s="29" t="s">
        <v>88</v>
      </c>
      <c r="G62" s="35">
        <f>'Расчет К 2018'!B44*1.043*1.038</f>
        <v>0</v>
      </c>
      <c r="H62" s="37" t="e">
        <f t="shared" si="4"/>
        <v>#REF!</v>
      </c>
      <c r="I62" s="36" t="e">
        <f t="shared" si="5"/>
        <v>#REF!</v>
      </c>
      <c r="J62" s="117" t="e">
        <f t="shared" si="6"/>
        <v>#REF!</v>
      </c>
      <c r="K62" s="117" t="e">
        <f t="shared" si="7"/>
        <v>#REF!</v>
      </c>
      <c r="L62" s="117" t="e">
        <f t="shared" si="8"/>
        <v>#REF!</v>
      </c>
      <c r="M62" s="122" t="e">
        <f t="shared" si="9"/>
        <v>#REF!</v>
      </c>
    </row>
    <row r="63" spans="1:13" x14ac:dyDescent="0.25">
      <c r="F63" s="29" t="s">
        <v>89</v>
      </c>
      <c r="G63" s="35">
        <f>'Расчет К 2018'!B45*1.043*1.038</f>
        <v>0</v>
      </c>
      <c r="H63" s="37" t="e">
        <f t="shared" si="4"/>
        <v>#REF!</v>
      </c>
      <c r="I63" s="36" t="e">
        <f t="shared" si="5"/>
        <v>#REF!</v>
      </c>
      <c r="J63" s="117" t="e">
        <f t="shared" si="6"/>
        <v>#REF!</v>
      </c>
      <c r="K63" s="117" t="e">
        <f t="shared" si="7"/>
        <v>#REF!</v>
      </c>
      <c r="L63" s="117" t="e">
        <f t="shared" si="8"/>
        <v>#REF!</v>
      </c>
      <c r="M63" s="122" t="e">
        <f t="shared" si="9"/>
        <v>#REF!</v>
      </c>
    </row>
    <row r="64" spans="1:13" x14ac:dyDescent="0.25">
      <c r="F64" s="27" t="s">
        <v>82</v>
      </c>
      <c r="G64" s="33" t="e">
        <f>SUM(G65:G69)</f>
        <v>#REF!</v>
      </c>
      <c r="H64" s="34"/>
      <c r="I64" s="114" t="e">
        <f>SUM(I65:I69)</f>
        <v>#REF!</v>
      </c>
      <c r="J64" s="116" t="e">
        <f t="shared" ref="J64:M64" si="10">SUM(J65:J69)</f>
        <v>#REF!</v>
      </c>
      <c r="K64" s="33" t="e">
        <f t="shared" si="10"/>
        <v>#REF!</v>
      </c>
      <c r="L64" s="33" t="e">
        <f t="shared" si="10"/>
        <v>#REF!</v>
      </c>
      <c r="M64" s="28" t="e">
        <f t="shared" si="10"/>
        <v>#REF!</v>
      </c>
    </row>
    <row r="65" spans="6:13" x14ac:dyDescent="0.25">
      <c r="F65" s="29" t="s">
        <v>81</v>
      </c>
      <c r="G65" s="35" t="e">
        <f>'Расчет К 2018'!B47*1.043*1.038</f>
        <v>#REF!</v>
      </c>
      <c r="H65" s="37" t="e">
        <f t="shared" ref="H65:H69" si="11">G65/$G$56</f>
        <v>#REF!</v>
      </c>
      <c r="I65" s="115" t="e">
        <f t="shared" ref="I65:I69" si="12">$I$56*H65</f>
        <v>#REF!</v>
      </c>
      <c r="J65" s="117" t="e">
        <f t="shared" ref="J65:J69" si="13">$G$28/1000*H65</f>
        <v>#REF!</v>
      </c>
      <c r="K65" s="117" t="e">
        <f t="shared" ref="K65:K69" si="14">$G$31/1000*H65</f>
        <v>#REF!</v>
      </c>
      <c r="L65" s="117" t="e">
        <f t="shared" ref="L65:L69" si="15">$G$10/1000*H65</f>
        <v>#REF!</v>
      </c>
      <c r="M65" s="118" t="e">
        <f t="shared" ref="M65:M69" si="16">$G$9/1000*H65</f>
        <v>#REF!</v>
      </c>
    </row>
    <row r="66" spans="6:13" x14ac:dyDescent="0.25">
      <c r="F66" s="29" t="s">
        <v>84</v>
      </c>
      <c r="G66" s="35" t="e">
        <f>'Расчет К 2018'!B48*1.043*1.038</f>
        <v>#REF!</v>
      </c>
      <c r="H66" s="37" t="e">
        <f t="shared" si="11"/>
        <v>#REF!</v>
      </c>
      <c r="I66" s="115" t="e">
        <f t="shared" si="12"/>
        <v>#REF!</v>
      </c>
      <c r="J66" s="117" t="e">
        <f t="shared" si="13"/>
        <v>#REF!</v>
      </c>
      <c r="K66" s="117" t="e">
        <f t="shared" si="14"/>
        <v>#REF!</v>
      </c>
      <c r="L66" s="117" t="e">
        <f t="shared" si="15"/>
        <v>#REF!</v>
      </c>
      <c r="M66" s="118" t="e">
        <f t="shared" si="16"/>
        <v>#REF!</v>
      </c>
    </row>
    <row r="67" spans="6:13" x14ac:dyDescent="0.25">
      <c r="F67" s="29" t="s">
        <v>53</v>
      </c>
      <c r="G67" s="35">
        <f>'Расчет К 2018'!B49*1.043*1.038</f>
        <v>0</v>
      </c>
      <c r="H67" s="37" t="e">
        <f t="shared" si="11"/>
        <v>#REF!</v>
      </c>
      <c r="I67" s="115" t="e">
        <f t="shared" si="12"/>
        <v>#REF!</v>
      </c>
      <c r="J67" s="117" t="e">
        <f t="shared" si="13"/>
        <v>#REF!</v>
      </c>
      <c r="K67" s="117" t="e">
        <f t="shared" si="14"/>
        <v>#REF!</v>
      </c>
      <c r="L67" s="117" t="e">
        <f t="shared" si="15"/>
        <v>#REF!</v>
      </c>
      <c r="M67" s="118" t="e">
        <f t="shared" si="16"/>
        <v>#REF!</v>
      </c>
    </row>
    <row r="68" spans="6:13" x14ac:dyDescent="0.25">
      <c r="F68" s="29" t="s">
        <v>87</v>
      </c>
      <c r="G68" s="35">
        <f>'Расчет К 2018'!B50*1.043*1.038</f>
        <v>0</v>
      </c>
      <c r="H68" s="37" t="e">
        <f t="shared" si="11"/>
        <v>#REF!</v>
      </c>
      <c r="I68" s="115" t="e">
        <f t="shared" si="12"/>
        <v>#REF!</v>
      </c>
      <c r="J68" s="117" t="e">
        <f t="shared" si="13"/>
        <v>#REF!</v>
      </c>
      <c r="K68" s="117" t="e">
        <f t="shared" si="14"/>
        <v>#REF!</v>
      </c>
      <c r="L68" s="117" t="e">
        <f t="shared" si="15"/>
        <v>#REF!</v>
      </c>
      <c r="M68" s="118" t="e">
        <f t="shared" si="16"/>
        <v>#REF!</v>
      </c>
    </row>
    <row r="69" spans="6:13" x14ac:dyDescent="0.25">
      <c r="F69" s="29" t="s">
        <v>88</v>
      </c>
      <c r="G69" s="35">
        <f>'Расчет К 2018'!B51*1.043*1.038</f>
        <v>0</v>
      </c>
      <c r="H69" s="37" t="e">
        <f t="shared" si="11"/>
        <v>#REF!</v>
      </c>
      <c r="I69" s="115" t="e">
        <f t="shared" si="12"/>
        <v>#REF!</v>
      </c>
      <c r="J69" s="117" t="e">
        <f t="shared" si="13"/>
        <v>#REF!</v>
      </c>
      <c r="K69" s="117" t="e">
        <f t="shared" si="14"/>
        <v>#REF!</v>
      </c>
      <c r="L69" s="117" t="e">
        <f t="shared" si="15"/>
        <v>#REF!</v>
      </c>
      <c r="M69" s="118" t="e">
        <f t="shared" si="16"/>
        <v>#REF!</v>
      </c>
    </row>
    <row r="70" spans="6:13" x14ac:dyDescent="0.25">
      <c r="F70" s="27" t="s">
        <v>132</v>
      </c>
      <c r="G70" s="33">
        <f>SUM(G71:G71)</f>
        <v>0</v>
      </c>
      <c r="H70" s="34"/>
      <c r="I70" s="114" t="e">
        <f>SUM(I71:I71)</f>
        <v>#REF!</v>
      </c>
      <c r="J70" s="116" t="e">
        <f t="shared" ref="J70:M70" si="17">SUM(J71:J71)</f>
        <v>#REF!</v>
      </c>
      <c r="K70" s="33" t="e">
        <f t="shared" si="17"/>
        <v>#REF!</v>
      </c>
      <c r="L70" s="33" t="e">
        <f t="shared" si="17"/>
        <v>#REF!</v>
      </c>
      <c r="M70" s="28" t="e">
        <f t="shared" si="17"/>
        <v>#REF!</v>
      </c>
    </row>
    <row r="71" spans="6:13" x14ac:dyDescent="0.25">
      <c r="F71" s="29" t="s">
        <v>84</v>
      </c>
      <c r="G71" s="35">
        <f>'Расчет К 2018'!B53*1.043*1.038</f>
        <v>0</v>
      </c>
      <c r="H71" s="37" t="e">
        <f>G71/$G$56</f>
        <v>#REF!</v>
      </c>
      <c r="I71" s="115" t="e">
        <f>$I$56*H71</f>
        <v>#REF!</v>
      </c>
      <c r="J71" s="117" t="e">
        <f>$G$28/1000*H71</f>
        <v>#REF!</v>
      </c>
      <c r="K71" s="117" t="e">
        <f>$G$31/1000*H71</f>
        <v>#REF!</v>
      </c>
      <c r="L71" s="117" t="e">
        <f>$G$10/1000*H71</f>
        <v>#REF!</v>
      </c>
      <c r="M71" s="118" t="e">
        <f>$G$9/1000*H71</f>
        <v>#REF!</v>
      </c>
    </row>
    <row r="72" spans="6:13" x14ac:dyDescent="0.25">
      <c r="F72" s="29" t="s">
        <v>53</v>
      </c>
      <c r="G72" s="36" t="s">
        <v>133</v>
      </c>
      <c r="H72" s="37"/>
      <c r="I72" s="115"/>
      <c r="J72" s="112"/>
      <c r="K72" s="112"/>
      <c r="L72" s="112"/>
      <c r="M72" s="113"/>
    </row>
    <row r="73" spans="6:13" x14ac:dyDescent="0.25">
      <c r="F73" s="29" t="s">
        <v>87</v>
      </c>
      <c r="G73" s="36" t="s">
        <v>133</v>
      </c>
      <c r="H73" s="37"/>
      <c r="I73" s="115"/>
      <c r="J73" s="112"/>
      <c r="K73" s="112"/>
      <c r="L73" s="112"/>
      <c r="M73" s="113"/>
    </row>
    <row r="74" spans="6:13" x14ac:dyDescent="0.25">
      <c r="F74" s="29" t="s">
        <v>88</v>
      </c>
      <c r="G74" s="36" t="s">
        <v>133</v>
      </c>
      <c r="H74" s="37"/>
      <c r="I74" s="115"/>
      <c r="J74" s="112"/>
      <c r="K74" s="112"/>
      <c r="L74" s="112"/>
      <c r="M74" s="113"/>
    </row>
    <row r="75" spans="6:13" x14ac:dyDescent="0.25">
      <c r="F75" s="27" t="s">
        <v>85</v>
      </c>
      <c r="G75" s="33" t="e">
        <f>SUM(G76:G78)</f>
        <v>#REF!</v>
      </c>
      <c r="H75" s="66"/>
      <c r="I75" s="114" t="e">
        <f>SUM(I76:I78)</f>
        <v>#REF!</v>
      </c>
      <c r="J75" s="116" t="e">
        <f t="shared" ref="J75:M75" si="18">SUM(J76:J78)</f>
        <v>#REF!</v>
      </c>
      <c r="K75" s="33" t="e">
        <f t="shared" si="18"/>
        <v>#REF!</v>
      </c>
      <c r="L75" s="33" t="e">
        <f t="shared" si="18"/>
        <v>#REF!</v>
      </c>
      <c r="M75" s="28" t="e">
        <f t="shared" si="18"/>
        <v>#REF!</v>
      </c>
    </row>
    <row r="76" spans="6:13" x14ac:dyDescent="0.25">
      <c r="F76" s="29" t="s">
        <v>81</v>
      </c>
      <c r="G76" s="36" t="e">
        <f>'Расчет К 2018'!B58*1.043*1.038</f>
        <v>#REF!</v>
      </c>
      <c r="H76" s="37" t="e">
        <f t="shared" ref="H76:H78" si="19">G76/$G$56</f>
        <v>#REF!</v>
      </c>
      <c r="I76" s="36" t="e">
        <f t="shared" ref="I76:I78" si="20">$I$56*H76</f>
        <v>#REF!</v>
      </c>
      <c r="J76" s="117" t="e">
        <f t="shared" ref="J76:J78" si="21">$G$28/1000*H76</f>
        <v>#REF!</v>
      </c>
      <c r="K76" s="117" t="e">
        <f t="shared" ref="K76:K78" si="22">$G$31/1000*H76</f>
        <v>#REF!</v>
      </c>
      <c r="L76" s="117" t="e">
        <f t="shared" ref="L76:L78" si="23">$G$10/1000*H76</f>
        <v>#REF!</v>
      </c>
      <c r="M76" s="118" t="e">
        <f t="shared" ref="M76:M78" si="24">$G$9/1000*H76</f>
        <v>#REF!</v>
      </c>
    </row>
    <row r="77" spans="6:13" x14ac:dyDescent="0.25">
      <c r="F77" s="29" t="s">
        <v>84</v>
      </c>
      <c r="G77" s="36">
        <f>'Расчет К 2018'!B59*1.043*1.038</f>
        <v>0</v>
      </c>
      <c r="H77" s="37" t="e">
        <f t="shared" si="19"/>
        <v>#REF!</v>
      </c>
      <c r="I77" s="36" t="e">
        <f t="shared" si="20"/>
        <v>#REF!</v>
      </c>
      <c r="J77" s="117" t="e">
        <f t="shared" si="21"/>
        <v>#REF!</v>
      </c>
      <c r="K77" s="117" t="e">
        <f t="shared" si="22"/>
        <v>#REF!</v>
      </c>
      <c r="L77" s="117" t="e">
        <f t="shared" si="23"/>
        <v>#REF!</v>
      </c>
      <c r="M77" s="118" t="e">
        <f t="shared" si="24"/>
        <v>#REF!</v>
      </c>
    </row>
    <row r="78" spans="6:13" ht="15.75" thickBot="1" x14ac:dyDescent="0.3">
      <c r="F78" s="31" t="s">
        <v>91</v>
      </c>
      <c r="G78" s="38">
        <f>'Расчет К 2018'!B60*1.043*1.038</f>
        <v>0</v>
      </c>
      <c r="H78" s="39" t="e">
        <f t="shared" si="19"/>
        <v>#REF!</v>
      </c>
      <c r="I78" s="38" t="e">
        <f t="shared" si="20"/>
        <v>#REF!</v>
      </c>
      <c r="J78" s="119" t="e">
        <f t="shared" si="21"/>
        <v>#REF!</v>
      </c>
      <c r="K78" s="119" t="e">
        <f t="shared" si="22"/>
        <v>#REF!</v>
      </c>
      <c r="L78" s="119" t="e">
        <f t="shared" si="23"/>
        <v>#REF!</v>
      </c>
      <c r="M78" s="120" t="e">
        <f t="shared" si="24"/>
        <v>#REF!</v>
      </c>
    </row>
    <row r="85" spans="1:10" x14ac:dyDescent="0.25">
      <c r="A85" s="2"/>
      <c r="B85" s="24"/>
      <c r="C85" s="26"/>
      <c r="D85" s="24"/>
      <c r="E85" s="26"/>
      <c r="F85" s="2" t="s">
        <v>97</v>
      </c>
      <c r="G85" s="24"/>
      <c r="H85" s="26"/>
      <c r="I85" s="24" t="s">
        <v>98</v>
      </c>
      <c r="J85" s="26"/>
    </row>
  </sheetData>
  <mergeCells count="69">
    <mergeCell ref="F43:F44"/>
    <mergeCell ref="G43:G44"/>
    <mergeCell ref="F26:F27"/>
    <mergeCell ref="G26:G27"/>
    <mergeCell ref="F36:F37"/>
    <mergeCell ref="G36:G37"/>
    <mergeCell ref="F33:F34"/>
    <mergeCell ref="G33:G34"/>
    <mergeCell ref="F41:F42"/>
    <mergeCell ref="G41:G42"/>
    <mergeCell ref="F39:F40"/>
    <mergeCell ref="G39:G40"/>
    <mergeCell ref="F28:F29"/>
    <mergeCell ref="G28:G29"/>
    <mergeCell ref="H31:J31"/>
    <mergeCell ref="H32:J32"/>
    <mergeCell ref="H33:J34"/>
    <mergeCell ref="H35:J35"/>
    <mergeCell ref="H36:J37"/>
    <mergeCell ref="H38:J38"/>
    <mergeCell ref="H39:J40"/>
    <mergeCell ref="H16:J16"/>
    <mergeCell ref="H17:J18"/>
    <mergeCell ref="F17:F18"/>
    <mergeCell ref="G17:G18"/>
    <mergeCell ref="H19:J19"/>
    <mergeCell ref="H20:J20"/>
    <mergeCell ref="H21:J21"/>
    <mergeCell ref="H22:J22"/>
    <mergeCell ref="H23:J23"/>
    <mergeCell ref="H24:J24"/>
    <mergeCell ref="H25:J25"/>
    <mergeCell ref="H26:J27"/>
    <mergeCell ref="H28:J29"/>
    <mergeCell ref="H30:J30"/>
    <mergeCell ref="A1:B1"/>
    <mergeCell ref="C1:D1"/>
    <mergeCell ref="E5:E6"/>
    <mergeCell ref="C2:D3"/>
    <mergeCell ref="A2:B3"/>
    <mergeCell ref="F1:G1"/>
    <mergeCell ref="F2:G3"/>
    <mergeCell ref="F5:F6"/>
    <mergeCell ref="G5:G6"/>
    <mergeCell ref="H11:J11"/>
    <mergeCell ref="H12:J12"/>
    <mergeCell ref="H13:J13"/>
    <mergeCell ref="H14:J14"/>
    <mergeCell ref="H15:J15"/>
    <mergeCell ref="H5:J6"/>
    <mergeCell ref="H7:J7"/>
    <mergeCell ref="H8:J8"/>
    <mergeCell ref="H9:J9"/>
    <mergeCell ref="H10:J10"/>
    <mergeCell ref="H41:J42"/>
    <mergeCell ref="H43:J44"/>
    <mergeCell ref="H45:J45"/>
    <mergeCell ref="H46:J46"/>
    <mergeCell ref="H47:J47"/>
    <mergeCell ref="H48:J48"/>
    <mergeCell ref="H49:J49"/>
    <mergeCell ref="F53:F55"/>
    <mergeCell ref="I53:I55"/>
    <mergeCell ref="J53:M53"/>
    <mergeCell ref="G53:H54"/>
    <mergeCell ref="J54:J55"/>
    <mergeCell ref="K54:K55"/>
    <mergeCell ref="L54:L55"/>
    <mergeCell ref="M54:M55"/>
  </mergeCells>
  <pageMargins left="0.78740157480314965" right="0" top="0" bottom="0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workbookViewId="0">
      <pane xSplit="1" ySplit="8" topLeftCell="L27" activePane="bottomRight" state="frozen"/>
      <selection pane="topRight" activeCell="B1" sqref="B1"/>
      <selection pane="bottomLeft" activeCell="A9" sqref="A9"/>
      <selection pane="bottomRight" activeCell="W31" sqref="W31"/>
    </sheetView>
  </sheetViews>
  <sheetFormatPr defaultRowHeight="15" outlineLevelRow="1" x14ac:dyDescent="0.25"/>
  <cols>
    <col min="1" max="1" width="39.140625" style="3" customWidth="1"/>
    <col min="2" max="2" width="17" style="3" customWidth="1"/>
    <col min="3" max="3" width="15.85546875" style="12" customWidth="1"/>
    <col min="4" max="4" width="15.5703125" style="12" customWidth="1"/>
    <col min="5" max="5" width="15.42578125" style="12" customWidth="1"/>
    <col min="6" max="6" width="17.140625" style="12" customWidth="1"/>
    <col min="7" max="7" width="15" style="12" customWidth="1"/>
    <col min="8" max="8" width="15.5703125" style="12" customWidth="1"/>
    <col min="9" max="9" width="5.140625" style="12" customWidth="1"/>
    <col min="10" max="11" width="14.7109375" style="12" customWidth="1"/>
    <col min="12" max="18" width="13" style="12" customWidth="1"/>
    <col min="19" max="19" width="13" style="13" customWidth="1"/>
    <col min="20" max="20" width="13" style="12" customWidth="1"/>
    <col min="21" max="21" width="12.42578125" style="12" customWidth="1"/>
    <col min="22" max="22" width="14.28515625" style="12" customWidth="1"/>
    <col min="23" max="23" width="10.5703125" style="12" customWidth="1"/>
    <col min="24" max="25" width="14.28515625" style="12" customWidth="1"/>
    <col min="26" max="267" width="8" style="4" customWidth="1"/>
    <col min="268" max="268" width="14.28515625" style="4" customWidth="1"/>
    <col min="269" max="269" width="12.42578125" style="4" customWidth="1"/>
    <col min="270" max="274" width="14.28515625" style="4" customWidth="1"/>
    <col min="275" max="275" width="1.28515625" style="4" customWidth="1"/>
    <col min="276" max="276" width="13" style="4" customWidth="1"/>
    <col min="277" max="523" width="8" style="4" customWidth="1"/>
    <col min="524" max="524" width="14.28515625" style="4" customWidth="1"/>
    <col min="525" max="525" width="12.42578125" style="4" customWidth="1"/>
    <col min="526" max="530" width="14.28515625" style="4" customWidth="1"/>
    <col min="531" max="531" width="1.28515625" style="4" customWidth="1"/>
    <col min="532" max="532" width="13" style="4" customWidth="1"/>
    <col min="533" max="779" width="8" style="4" customWidth="1"/>
    <col min="780" max="780" width="14.28515625" style="4" customWidth="1"/>
    <col min="781" max="781" width="12.42578125" style="4" customWidth="1"/>
    <col min="782" max="786" width="14.28515625" style="4" customWidth="1"/>
    <col min="787" max="787" width="1.28515625" style="4" customWidth="1"/>
    <col min="788" max="788" width="13" style="4" customWidth="1"/>
    <col min="789" max="1035" width="8" style="4" customWidth="1"/>
    <col min="1036" max="1036" width="14.28515625" style="4" customWidth="1"/>
    <col min="1037" max="1037" width="12.42578125" style="4" customWidth="1"/>
    <col min="1038" max="1042" width="14.28515625" style="4" customWidth="1"/>
    <col min="1043" max="1043" width="1.28515625" style="4" customWidth="1"/>
    <col min="1044" max="1044" width="13" style="4" customWidth="1"/>
    <col min="1045" max="1291" width="8" style="4" customWidth="1"/>
    <col min="1292" max="1292" width="14.28515625" style="4" customWidth="1"/>
    <col min="1293" max="1293" width="12.42578125" style="4" customWidth="1"/>
    <col min="1294" max="1298" width="14.28515625" style="4" customWidth="1"/>
    <col min="1299" max="1299" width="1.28515625" style="4" customWidth="1"/>
    <col min="1300" max="1300" width="13" style="4" customWidth="1"/>
    <col min="1301" max="1547" width="8" style="4" customWidth="1"/>
    <col min="1548" max="1548" width="14.28515625" style="4" customWidth="1"/>
    <col min="1549" max="1549" width="12.42578125" style="4" customWidth="1"/>
    <col min="1550" max="1554" width="14.28515625" style="4" customWidth="1"/>
    <col min="1555" max="1555" width="1.28515625" style="4" customWidth="1"/>
    <col min="1556" max="1556" width="13" style="4" customWidth="1"/>
    <col min="1557" max="1803" width="8" style="4" customWidth="1"/>
    <col min="1804" max="1804" width="14.28515625" style="4" customWidth="1"/>
    <col min="1805" max="1805" width="12.42578125" style="4" customWidth="1"/>
    <col min="1806" max="1810" width="14.28515625" style="4" customWidth="1"/>
    <col min="1811" max="1811" width="1.28515625" style="4" customWidth="1"/>
    <col min="1812" max="1812" width="13" style="4" customWidth="1"/>
    <col min="1813" max="2059" width="8" style="4" customWidth="1"/>
    <col min="2060" max="2060" width="14.28515625" style="4" customWidth="1"/>
    <col min="2061" max="2061" width="12.42578125" style="4" customWidth="1"/>
    <col min="2062" max="2066" width="14.28515625" style="4" customWidth="1"/>
    <col min="2067" max="2067" width="1.28515625" style="4" customWidth="1"/>
    <col min="2068" max="2068" width="13" style="4" customWidth="1"/>
    <col min="2069" max="2315" width="8" style="4" customWidth="1"/>
    <col min="2316" max="2316" width="14.28515625" style="4" customWidth="1"/>
    <col min="2317" max="2317" width="12.42578125" style="4" customWidth="1"/>
    <col min="2318" max="2322" width="14.28515625" style="4" customWidth="1"/>
    <col min="2323" max="2323" width="1.28515625" style="4" customWidth="1"/>
    <col min="2324" max="2324" width="13" style="4" customWidth="1"/>
    <col min="2325" max="2571" width="8" style="4" customWidth="1"/>
    <col min="2572" max="2572" width="14.28515625" style="4" customWidth="1"/>
    <col min="2573" max="2573" width="12.42578125" style="4" customWidth="1"/>
    <col min="2574" max="2578" width="14.28515625" style="4" customWidth="1"/>
    <col min="2579" max="2579" width="1.28515625" style="4" customWidth="1"/>
    <col min="2580" max="2580" width="13" style="4" customWidth="1"/>
    <col min="2581" max="2827" width="8" style="4" customWidth="1"/>
    <col min="2828" max="2828" width="14.28515625" style="4" customWidth="1"/>
    <col min="2829" max="2829" width="12.42578125" style="4" customWidth="1"/>
    <col min="2830" max="2834" width="14.28515625" style="4" customWidth="1"/>
    <col min="2835" max="2835" width="1.28515625" style="4" customWidth="1"/>
    <col min="2836" max="2836" width="13" style="4" customWidth="1"/>
    <col min="2837" max="3083" width="8" style="4" customWidth="1"/>
    <col min="3084" max="3084" width="14.28515625" style="4" customWidth="1"/>
    <col min="3085" max="3085" width="12.42578125" style="4" customWidth="1"/>
    <col min="3086" max="3090" width="14.28515625" style="4" customWidth="1"/>
    <col min="3091" max="3091" width="1.28515625" style="4" customWidth="1"/>
    <col min="3092" max="3092" width="13" style="4" customWidth="1"/>
    <col min="3093" max="3339" width="8" style="4" customWidth="1"/>
    <col min="3340" max="3340" width="14.28515625" style="4" customWidth="1"/>
    <col min="3341" max="3341" width="12.42578125" style="4" customWidth="1"/>
    <col min="3342" max="3346" width="14.28515625" style="4" customWidth="1"/>
    <col min="3347" max="3347" width="1.28515625" style="4" customWidth="1"/>
    <col min="3348" max="3348" width="13" style="4" customWidth="1"/>
    <col min="3349" max="3595" width="8" style="4" customWidth="1"/>
    <col min="3596" max="3596" width="14.28515625" style="4" customWidth="1"/>
    <col min="3597" max="3597" width="12.42578125" style="4" customWidth="1"/>
    <col min="3598" max="3602" width="14.28515625" style="4" customWidth="1"/>
    <col min="3603" max="3603" width="1.28515625" style="4" customWidth="1"/>
    <col min="3604" max="3604" width="13" style="4" customWidth="1"/>
    <col min="3605" max="3851" width="8" style="4" customWidth="1"/>
    <col min="3852" max="3852" width="14.28515625" style="4" customWidth="1"/>
    <col min="3853" max="3853" width="12.42578125" style="4" customWidth="1"/>
    <col min="3854" max="3858" width="14.28515625" style="4" customWidth="1"/>
    <col min="3859" max="3859" width="1.28515625" style="4" customWidth="1"/>
    <col min="3860" max="3860" width="13" style="4" customWidth="1"/>
    <col min="3861" max="4107" width="8" style="4" customWidth="1"/>
    <col min="4108" max="4108" width="14.28515625" style="4" customWidth="1"/>
    <col min="4109" max="4109" width="12.42578125" style="4" customWidth="1"/>
    <col min="4110" max="4114" width="14.28515625" style="4" customWidth="1"/>
    <col min="4115" max="4115" width="1.28515625" style="4" customWidth="1"/>
    <col min="4116" max="4116" width="13" style="4" customWidth="1"/>
    <col min="4117" max="4363" width="8" style="4" customWidth="1"/>
    <col min="4364" max="4364" width="14.28515625" style="4" customWidth="1"/>
    <col min="4365" max="4365" width="12.42578125" style="4" customWidth="1"/>
    <col min="4366" max="4370" width="14.28515625" style="4" customWidth="1"/>
    <col min="4371" max="4371" width="1.28515625" style="4" customWidth="1"/>
    <col min="4372" max="4372" width="13" style="4" customWidth="1"/>
    <col min="4373" max="4619" width="8" style="4" customWidth="1"/>
    <col min="4620" max="4620" width="14.28515625" style="4" customWidth="1"/>
    <col min="4621" max="4621" width="12.42578125" style="4" customWidth="1"/>
    <col min="4622" max="4626" width="14.28515625" style="4" customWidth="1"/>
    <col min="4627" max="4627" width="1.28515625" style="4" customWidth="1"/>
    <col min="4628" max="4628" width="13" style="4" customWidth="1"/>
    <col min="4629" max="4875" width="8" style="4" customWidth="1"/>
    <col min="4876" max="4876" width="14.28515625" style="4" customWidth="1"/>
    <col min="4877" max="4877" width="12.42578125" style="4" customWidth="1"/>
    <col min="4878" max="4882" width="14.28515625" style="4" customWidth="1"/>
    <col min="4883" max="4883" width="1.28515625" style="4" customWidth="1"/>
    <col min="4884" max="4884" width="13" style="4" customWidth="1"/>
    <col min="4885" max="5131" width="8" style="4" customWidth="1"/>
    <col min="5132" max="5132" width="14.28515625" style="4" customWidth="1"/>
    <col min="5133" max="5133" width="12.42578125" style="4" customWidth="1"/>
    <col min="5134" max="5138" width="14.28515625" style="4" customWidth="1"/>
    <col min="5139" max="5139" width="1.28515625" style="4" customWidth="1"/>
    <col min="5140" max="5140" width="13" style="4" customWidth="1"/>
    <col min="5141" max="5387" width="8" style="4" customWidth="1"/>
    <col min="5388" max="5388" width="14.28515625" style="4" customWidth="1"/>
    <col min="5389" max="5389" width="12.42578125" style="4" customWidth="1"/>
    <col min="5390" max="5394" width="14.28515625" style="4" customWidth="1"/>
    <col min="5395" max="5395" width="1.28515625" style="4" customWidth="1"/>
    <col min="5396" max="5396" width="13" style="4" customWidth="1"/>
    <col min="5397" max="5643" width="8" style="4" customWidth="1"/>
    <col min="5644" max="5644" width="14.28515625" style="4" customWidth="1"/>
    <col min="5645" max="5645" width="12.42578125" style="4" customWidth="1"/>
    <col min="5646" max="5650" width="14.28515625" style="4" customWidth="1"/>
    <col min="5651" max="5651" width="1.28515625" style="4" customWidth="1"/>
    <col min="5652" max="5652" width="13" style="4" customWidth="1"/>
    <col min="5653" max="5899" width="8" style="4" customWidth="1"/>
    <col min="5900" max="5900" width="14.28515625" style="4" customWidth="1"/>
    <col min="5901" max="5901" width="12.42578125" style="4" customWidth="1"/>
    <col min="5902" max="5906" width="14.28515625" style="4" customWidth="1"/>
    <col min="5907" max="5907" width="1.28515625" style="4" customWidth="1"/>
    <col min="5908" max="5908" width="13" style="4" customWidth="1"/>
    <col min="5909" max="6155" width="8" style="4" customWidth="1"/>
    <col min="6156" max="6156" width="14.28515625" style="4" customWidth="1"/>
    <col min="6157" max="6157" width="12.42578125" style="4" customWidth="1"/>
    <col min="6158" max="6162" width="14.28515625" style="4" customWidth="1"/>
    <col min="6163" max="6163" width="1.28515625" style="4" customWidth="1"/>
    <col min="6164" max="6164" width="13" style="4" customWidth="1"/>
    <col min="6165" max="6411" width="8" style="4" customWidth="1"/>
    <col min="6412" max="6412" width="14.28515625" style="4" customWidth="1"/>
    <col min="6413" max="6413" width="12.42578125" style="4" customWidth="1"/>
    <col min="6414" max="6418" width="14.28515625" style="4" customWidth="1"/>
    <col min="6419" max="6419" width="1.28515625" style="4" customWidth="1"/>
    <col min="6420" max="6420" width="13" style="4" customWidth="1"/>
    <col min="6421" max="6667" width="8" style="4" customWidth="1"/>
    <col min="6668" max="6668" width="14.28515625" style="4" customWidth="1"/>
    <col min="6669" max="6669" width="12.42578125" style="4" customWidth="1"/>
    <col min="6670" max="6674" width="14.28515625" style="4" customWidth="1"/>
    <col min="6675" max="6675" width="1.28515625" style="4" customWidth="1"/>
    <col min="6676" max="6676" width="13" style="4" customWidth="1"/>
    <col min="6677" max="6923" width="8" style="4" customWidth="1"/>
    <col min="6924" max="6924" width="14.28515625" style="4" customWidth="1"/>
    <col min="6925" max="6925" width="12.42578125" style="4" customWidth="1"/>
    <col min="6926" max="6930" width="14.28515625" style="4" customWidth="1"/>
    <col min="6931" max="6931" width="1.28515625" style="4" customWidth="1"/>
    <col min="6932" max="6932" width="13" style="4" customWidth="1"/>
    <col min="6933" max="7179" width="8" style="4" customWidth="1"/>
    <col min="7180" max="7180" width="14.28515625" style="4" customWidth="1"/>
    <col min="7181" max="7181" width="12.42578125" style="4" customWidth="1"/>
    <col min="7182" max="7186" width="14.28515625" style="4" customWidth="1"/>
    <col min="7187" max="7187" width="1.28515625" style="4" customWidth="1"/>
    <col min="7188" max="7188" width="13" style="4" customWidth="1"/>
    <col min="7189" max="7435" width="8" style="4" customWidth="1"/>
    <col min="7436" max="7436" width="14.28515625" style="4" customWidth="1"/>
    <col min="7437" max="7437" width="12.42578125" style="4" customWidth="1"/>
    <col min="7438" max="7442" width="14.28515625" style="4" customWidth="1"/>
    <col min="7443" max="7443" width="1.28515625" style="4" customWidth="1"/>
    <col min="7444" max="7444" width="13" style="4" customWidth="1"/>
    <col min="7445" max="7691" width="8" style="4" customWidth="1"/>
    <col min="7692" max="7692" width="14.28515625" style="4" customWidth="1"/>
    <col min="7693" max="7693" width="12.42578125" style="4" customWidth="1"/>
    <col min="7694" max="7698" width="14.28515625" style="4" customWidth="1"/>
    <col min="7699" max="7699" width="1.28515625" style="4" customWidth="1"/>
    <col min="7700" max="7700" width="13" style="4" customWidth="1"/>
    <col min="7701" max="7947" width="8" style="4" customWidth="1"/>
    <col min="7948" max="7948" width="14.28515625" style="4" customWidth="1"/>
    <col min="7949" max="7949" width="12.42578125" style="4" customWidth="1"/>
    <col min="7950" max="7954" width="14.28515625" style="4" customWidth="1"/>
    <col min="7955" max="7955" width="1.28515625" style="4" customWidth="1"/>
    <col min="7956" max="7956" width="13" style="4" customWidth="1"/>
    <col min="7957" max="8203" width="8" style="4" customWidth="1"/>
    <col min="8204" max="8204" width="14.28515625" style="4" customWidth="1"/>
    <col min="8205" max="8205" width="12.42578125" style="4" customWidth="1"/>
    <col min="8206" max="8210" width="14.28515625" style="4" customWidth="1"/>
    <col min="8211" max="8211" width="1.28515625" style="4" customWidth="1"/>
    <col min="8212" max="8212" width="13" style="4" customWidth="1"/>
    <col min="8213" max="8459" width="8" style="4" customWidth="1"/>
    <col min="8460" max="8460" width="14.28515625" style="4" customWidth="1"/>
    <col min="8461" max="8461" width="12.42578125" style="4" customWidth="1"/>
    <col min="8462" max="8466" width="14.28515625" style="4" customWidth="1"/>
    <col min="8467" max="8467" width="1.28515625" style="4" customWidth="1"/>
    <col min="8468" max="8468" width="13" style="4" customWidth="1"/>
    <col min="8469" max="8715" width="8" style="4" customWidth="1"/>
    <col min="8716" max="8716" width="14.28515625" style="4" customWidth="1"/>
    <col min="8717" max="8717" width="12.42578125" style="4" customWidth="1"/>
    <col min="8718" max="8722" width="14.28515625" style="4" customWidth="1"/>
    <col min="8723" max="8723" width="1.28515625" style="4" customWidth="1"/>
    <col min="8724" max="8724" width="13" style="4" customWidth="1"/>
    <col min="8725" max="8971" width="8" style="4" customWidth="1"/>
    <col min="8972" max="8972" width="14.28515625" style="4" customWidth="1"/>
    <col min="8973" max="8973" width="12.42578125" style="4" customWidth="1"/>
    <col min="8974" max="8978" width="14.28515625" style="4" customWidth="1"/>
    <col min="8979" max="8979" width="1.28515625" style="4" customWidth="1"/>
    <col min="8980" max="8980" width="13" style="4" customWidth="1"/>
    <col min="8981" max="9227" width="8" style="4" customWidth="1"/>
    <col min="9228" max="9228" width="14.28515625" style="4" customWidth="1"/>
    <col min="9229" max="9229" width="12.42578125" style="4" customWidth="1"/>
    <col min="9230" max="9234" width="14.28515625" style="4" customWidth="1"/>
    <col min="9235" max="9235" width="1.28515625" style="4" customWidth="1"/>
    <col min="9236" max="9236" width="13" style="4" customWidth="1"/>
    <col min="9237" max="9483" width="8" style="4" customWidth="1"/>
    <col min="9484" max="9484" width="14.28515625" style="4" customWidth="1"/>
    <col min="9485" max="9485" width="12.42578125" style="4" customWidth="1"/>
    <col min="9486" max="9490" width="14.28515625" style="4" customWidth="1"/>
    <col min="9491" max="9491" width="1.28515625" style="4" customWidth="1"/>
    <col min="9492" max="9492" width="13" style="4" customWidth="1"/>
    <col min="9493" max="9739" width="8" style="4" customWidth="1"/>
    <col min="9740" max="9740" width="14.28515625" style="4" customWidth="1"/>
    <col min="9741" max="9741" width="12.42578125" style="4" customWidth="1"/>
    <col min="9742" max="9746" width="14.28515625" style="4" customWidth="1"/>
    <col min="9747" max="9747" width="1.28515625" style="4" customWidth="1"/>
    <col min="9748" max="9748" width="13" style="4" customWidth="1"/>
    <col min="9749" max="9995" width="8" style="4" customWidth="1"/>
    <col min="9996" max="9996" width="14.28515625" style="4" customWidth="1"/>
    <col min="9997" max="9997" width="12.42578125" style="4" customWidth="1"/>
    <col min="9998" max="10002" width="14.28515625" style="4" customWidth="1"/>
    <col min="10003" max="10003" width="1.28515625" style="4" customWidth="1"/>
    <col min="10004" max="10004" width="13" style="4" customWidth="1"/>
    <col min="10005" max="10251" width="8" style="4" customWidth="1"/>
    <col min="10252" max="10252" width="14.28515625" style="4" customWidth="1"/>
    <col min="10253" max="10253" width="12.42578125" style="4" customWidth="1"/>
    <col min="10254" max="10258" width="14.28515625" style="4" customWidth="1"/>
    <col min="10259" max="10259" width="1.28515625" style="4" customWidth="1"/>
    <col min="10260" max="10260" width="13" style="4" customWidth="1"/>
    <col min="10261" max="10507" width="8" style="4" customWidth="1"/>
    <col min="10508" max="10508" width="14.28515625" style="4" customWidth="1"/>
    <col min="10509" max="10509" width="12.42578125" style="4" customWidth="1"/>
    <col min="10510" max="10514" width="14.28515625" style="4" customWidth="1"/>
    <col min="10515" max="10515" width="1.28515625" style="4" customWidth="1"/>
    <col min="10516" max="10516" width="13" style="4" customWidth="1"/>
    <col min="10517" max="10763" width="8" style="4" customWidth="1"/>
    <col min="10764" max="10764" width="14.28515625" style="4" customWidth="1"/>
    <col min="10765" max="10765" width="12.42578125" style="4" customWidth="1"/>
    <col min="10766" max="10770" width="14.28515625" style="4" customWidth="1"/>
    <col min="10771" max="10771" width="1.28515625" style="4" customWidth="1"/>
    <col min="10772" max="10772" width="13" style="4" customWidth="1"/>
    <col min="10773" max="11019" width="8" style="4" customWidth="1"/>
    <col min="11020" max="11020" width="14.28515625" style="4" customWidth="1"/>
    <col min="11021" max="11021" width="12.42578125" style="4" customWidth="1"/>
    <col min="11022" max="11026" width="14.28515625" style="4" customWidth="1"/>
    <col min="11027" max="11027" width="1.28515625" style="4" customWidth="1"/>
    <col min="11028" max="11028" width="13" style="4" customWidth="1"/>
    <col min="11029" max="11275" width="8" style="4" customWidth="1"/>
    <col min="11276" max="11276" width="14.28515625" style="4" customWidth="1"/>
    <col min="11277" max="11277" width="12.42578125" style="4" customWidth="1"/>
    <col min="11278" max="11282" width="14.28515625" style="4" customWidth="1"/>
    <col min="11283" max="11283" width="1.28515625" style="4" customWidth="1"/>
    <col min="11284" max="11284" width="13" style="4" customWidth="1"/>
    <col min="11285" max="11531" width="8" style="4" customWidth="1"/>
    <col min="11532" max="11532" width="14.28515625" style="4" customWidth="1"/>
    <col min="11533" max="11533" width="12.42578125" style="4" customWidth="1"/>
    <col min="11534" max="11538" width="14.28515625" style="4" customWidth="1"/>
    <col min="11539" max="11539" width="1.28515625" style="4" customWidth="1"/>
    <col min="11540" max="11540" width="13" style="4" customWidth="1"/>
    <col min="11541" max="11787" width="8" style="4" customWidth="1"/>
    <col min="11788" max="11788" width="14.28515625" style="4" customWidth="1"/>
    <col min="11789" max="11789" width="12.42578125" style="4" customWidth="1"/>
    <col min="11790" max="11794" width="14.28515625" style="4" customWidth="1"/>
    <col min="11795" max="11795" width="1.28515625" style="4" customWidth="1"/>
    <col min="11796" max="11796" width="13" style="4" customWidth="1"/>
    <col min="11797" max="12043" width="8" style="4" customWidth="1"/>
    <col min="12044" max="12044" width="14.28515625" style="4" customWidth="1"/>
    <col min="12045" max="12045" width="12.42578125" style="4" customWidth="1"/>
    <col min="12046" max="12050" width="14.28515625" style="4" customWidth="1"/>
    <col min="12051" max="12051" width="1.28515625" style="4" customWidth="1"/>
    <col min="12052" max="12052" width="13" style="4" customWidth="1"/>
    <col min="12053" max="12299" width="8" style="4" customWidth="1"/>
    <col min="12300" max="12300" width="14.28515625" style="4" customWidth="1"/>
    <col min="12301" max="12301" width="12.42578125" style="4" customWidth="1"/>
    <col min="12302" max="12306" width="14.28515625" style="4" customWidth="1"/>
    <col min="12307" max="12307" width="1.28515625" style="4" customWidth="1"/>
    <col min="12308" max="12308" width="13" style="4" customWidth="1"/>
    <col min="12309" max="12555" width="8" style="4" customWidth="1"/>
    <col min="12556" max="12556" width="14.28515625" style="4" customWidth="1"/>
    <col min="12557" max="12557" width="12.42578125" style="4" customWidth="1"/>
    <col min="12558" max="12562" width="14.28515625" style="4" customWidth="1"/>
    <col min="12563" max="12563" width="1.28515625" style="4" customWidth="1"/>
    <col min="12564" max="12564" width="13" style="4" customWidth="1"/>
    <col min="12565" max="12811" width="8" style="4" customWidth="1"/>
    <col min="12812" max="12812" width="14.28515625" style="4" customWidth="1"/>
    <col min="12813" max="12813" width="12.42578125" style="4" customWidth="1"/>
    <col min="12814" max="12818" width="14.28515625" style="4" customWidth="1"/>
    <col min="12819" max="12819" width="1.28515625" style="4" customWidth="1"/>
    <col min="12820" max="12820" width="13" style="4" customWidth="1"/>
    <col min="12821" max="13067" width="8" style="4" customWidth="1"/>
    <col min="13068" max="13068" width="14.28515625" style="4" customWidth="1"/>
    <col min="13069" max="13069" width="12.42578125" style="4" customWidth="1"/>
    <col min="13070" max="13074" width="14.28515625" style="4" customWidth="1"/>
    <col min="13075" max="13075" width="1.28515625" style="4" customWidth="1"/>
    <col min="13076" max="13076" width="13" style="4" customWidth="1"/>
    <col min="13077" max="13323" width="8" style="4" customWidth="1"/>
    <col min="13324" max="13324" width="14.28515625" style="4" customWidth="1"/>
    <col min="13325" max="13325" width="12.42578125" style="4" customWidth="1"/>
    <col min="13326" max="13330" width="14.28515625" style="4" customWidth="1"/>
    <col min="13331" max="13331" width="1.28515625" style="4" customWidth="1"/>
    <col min="13332" max="13332" width="13" style="4" customWidth="1"/>
    <col min="13333" max="13579" width="8" style="4" customWidth="1"/>
    <col min="13580" max="13580" width="14.28515625" style="4" customWidth="1"/>
    <col min="13581" max="13581" width="12.42578125" style="4" customWidth="1"/>
    <col min="13582" max="13586" width="14.28515625" style="4" customWidth="1"/>
    <col min="13587" max="13587" width="1.28515625" style="4" customWidth="1"/>
    <col min="13588" max="13588" width="13" style="4" customWidth="1"/>
    <col min="13589" max="13835" width="8" style="4" customWidth="1"/>
    <col min="13836" max="13836" width="14.28515625" style="4" customWidth="1"/>
    <col min="13837" max="13837" width="12.42578125" style="4" customWidth="1"/>
    <col min="13838" max="13842" width="14.28515625" style="4" customWidth="1"/>
    <col min="13843" max="13843" width="1.28515625" style="4" customWidth="1"/>
    <col min="13844" max="13844" width="13" style="4" customWidth="1"/>
    <col min="13845" max="14091" width="8" style="4" customWidth="1"/>
    <col min="14092" max="14092" width="14.28515625" style="4" customWidth="1"/>
    <col min="14093" max="14093" width="12.42578125" style="4" customWidth="1"/>
    <col min="14094" max="14098" width="14.28515625" style="4" customWidth="1"/>
    <col min="14099" max="14099" width="1.28515625" style="4" customWidth="1"/>
    <col min="14100" max="14100" width="13" style="4" customWidth="1"/>
    <col min="14101" max="14347" width="8" style="4" customWidth="1"/>
    <col min="14348" max="14348" width="14.28515625" style="4" customWidth="1"/>
    <col min="14349" max="14349" width="12.42578125" style="4" customWidth="1"/>
    <col min="14350" max="14354" width="14.28515625" style="4" customWidth="1"/>
    <col min="14355" max="14355" width="1.28515625" style="4" customWidth="1"/>
    <col min="14356" max="14356" width="13" style="4" customWidth="1"/>
    <col min="14357" max="14603" width="8" style="4" customWidth="1"/>
    <col min="14604" max="14604" width="14.28515625" style="4" customWidth="1"/>
    <col min="14605" max="14605" width="12.42578125" style="4" customWidth="1"/>
    <col min="14606" max="14610" width="14.28515625" style="4" customWidth="1"/>
    <col min="14611" max="14611" width="1.28515625" style="4" customWidth="1"/>
    <col min="14612" max="14612" width="13" style="4" customWidth="1"/>
    <col min="14613" max="14859" width="8" style="4" customWidth="1"/>
    <col min="14860" max="14860" width="14.28515625" style="4" customWidth="1"/>
    <col min="14861" max="14861" width="12.42578125" style="4" customWidth="1"/>
    <col min="14862" max="14866" width="14.28515625" style="4" customWidth="1"/>
    <col min="14867" max="14867" width="1.28515625" style="4" customWidth="1"/>
    <col min="14868" max="14868" width="13" style="4" customWidth="1"/>
    <col min="14869" max="15115" width="8" style="4" customWidth="1"/>
    <col min="15116" max="15116" width="14.28515625" style="4" customWidth="1"/>
    <col min="15117" max="15117" width="12.42578125" style="4" customWidth="1"/>
    <col min="15118" max="15122" width="14.28515625" style="4" customWidth="1"/>
    <col min="15123" max="15123" width="1.28515625" style="4" customWidth="1"/>
    <col min="15124" max="15124" width="13" style="4" customWidth="1"/>
    <col min="15125" max="15371" width="8" style="4" customWidth="1"/>
    <col min="15372" max="15372" width="14.28515625" style="4" customWidth="1"/>
    <col min="15373" max="15373" width="12.42578125" style="4" customWidth="1"/>
    <col min="15374" max="15378" width="14.28515625" style="4" customWidth="1"/>
    <col min="15379" max="15379" width="1.28515625" style="4" customWidth="1"/>
    <col min="15380" max="15380" width="13" style="4" customWidth="1"/>
    <col min="15381" max="15627" width="8" style="4" customWidth="1"/>
    <col min="15628" max="15628" width="14.28515625" style="4" customWidth="1"/>
    <col min="15629" max="15629" width="12.42578125" style="4" customWidth="1"/>
    <col min="15630" max="15634" width="14.28515625" style="4" customWidth="1"/>
    <col min="15635" max="15635" width="1.28515625" style="4" customWidth="1"/>
    <col min="15636" max="15636" width="13" style="4" customWidth="1"/>
    <col min="15637" max="15883" width="8" style="4" customWidth="1"/>
    <col min="15884" max="15884" width="14.28515625" style="4" customWidth="1"/>
    <col min="15885" max="15885" width="12.42578125" style="4" customWidth="1"/>
    <col min="15886" max="15890" width="14.28515625" style="4" customWidth="1"/>
    <col min="15891" max="15891" width="1.28515625" style="4" customWidth="1"/>
    <col min="15892" max="15892" width="13" style="4" customWidth="1"/>
    <col min="15893" max="16139" width="8" style="4" customWidth="1"/>
    <col min="16140" max="16140" width="14.28515625" style="4" customWidth="1"/>
    <col min="16141" max="16141" width="12.42578125" style="4" customWidth="1"/>
    <col min="16142" max="16146" width="14.28515625" style="4" customWidth="1"/>
    <col min="16147" max="16147" width="1.28515625" style="4" customWidth="1"/>
    <col min="16148" max="16148" width="13" style="4" customWidth="1"/>
    <col min="16149" max="16384" width="8" style="4" customWidth="1"/>
  </cols>
  <sheetData>
    <row r="1" spans="1:25" ht="26.25" x14ac:dyDescent="0.25">
      <c r="A1" s="7" t="s">
        <v>45</v>
      </c>
      <c r="B1" s="7"/>
      <c r="C1" s="8"/>
      <c r="D1" s="9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9"/>
      <c r="U1" s="8"/>
      <c r="V1" s="8"/>
      <c r="W1" s="8"/>
      <c r="X1" s="8"/>
      <c r="Y1" s="8"/>
    </row>
    <row r="2" spans="1:25" ht="15.75" x14ac:dyDescent="0.25">
      <c r="A2" s="479" t="s">
        <v>184</v>
      </c>
      <c r="B2" s="476"/>
      <c r="C2" s="476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1"/>
      <c r="V2" s="11"/>
      <c r="W2" s="11"/>
      <c r="X2" s="11"/>
      <c r="Y2" s="11"/>
    </row>
    <row r="3" spans="1:25" s="3" customFormat="1" x14ac:dyDescent="0.25">
      <c r="A3" s="479" t="s">
        <v>150</v>
      </c>
      <c r="B3" s="476"/>
      <c r="C3" s="47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  <c r="U3" s="12"/>
      <c r="V3" s="12"/>
      <c r="W3" s="12"/>
      <c r="X3" s="12"/>
      <c r="Y3" s="12"/>
    </row>
    <row r="4" spans="1:25" s="187" customFormat="1" x14ac:dyDescent="0.25">
      <c r="S4" s="188"/>
    </row>
    <row r="5" spans="1:25" s="5" customFormat="1" ht="51" x14ac:dyDescent="0.25">
      <c r="A5" s="128" t="s">
        <v>177</v>
      </c>
      <c r="B5" s="480" t="s">
        <v>2</v>
      </c>
      <c r="C5" s="195" t="s">
        <v>3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7"/>
      <c r="V5" s="14"/>
      <c r="W5" s="14"/>
      <c r="X5" s="14"/>
      <c r="Y5" s="14"/>
    </row>
    <row r="6" spans="1:25" s="133" customFormat="1" ht="27.75" customHeight="1" x14ac:dyDescent="0.25">
      <c r="A6" s="124" t="s">
        <v>4</v>
      </c>
      <c r="B6" s="481"/>
      <c r="C6" s="483" t="s">
        <v>78</v>
      </c>
      <c r="D6" s="474" t="s">
        <v>149</v>
      </c>
      <c r="E6" s="474" t="s">
        <v>46</v>
      </c>
      <c r="F6" s="474" t="s">
        <v>148</v>
      </c>
      <c r="G6" s="474" t="s">
        <v>77</v>
      </c>
      <c r="H6" s="474" t="s">
        <v>76</v>
      </c>
      <c r="I6" s="331"/>
      <c r="J6" s="474" t="s">
        <v>47</v>
      </c>
      <c r="K6" s="474" t="s">
        <v>151</v>
      </c>
      <c r="L6" s="474" t="s">
        <v>48</v>
      </c>
      <c r="M6" s="474" t="s">
        <v>49</v>
      </c>
      <c r="N6" s="474" t="s">
        <v>50</v>
      </c>
      <c r="O6" s="331"/>
      <c r="P6" s="331"/>
      <c r="Q6" s="472" t="s">
        <v>51</v>
      </c>
      <c r="R6" s="474" t="s">
        <v>52</v>
      </c>
      <c r="S6" s="477" t="s">
        <v>75</v>
      </c>
      <c r="T6" s="474" t="s">
        <v>53</v>
      </c>
      <c r="U6" s="474" t="s">
        <v>54</v>
      </c>
      <c r="V6" s="474" t="s">
        <v>55</v>
      </c>
      <c r="W6" s="474" t="s">
        <v>57</v>
      </c>
      <c r="X6" s="474" t="s">
        <v>152</v>
      </c>
      <c r="Y6" s="474" t="s">
        <v>56</v>
      </c>
    </row>
    <row r="7" spans="1:25" s="133" customFormat="1" ht="27" customHeight="1" x14ac:dyDescent="0.25">
      <c r="A7" s="124" t="s">
        <v>7</v>
      </c>
      <c r="B7" s="482"/>
      <c r="C7" s="484"/>
      <c r="D7" s="475"/>
      <c r="E7" s="475"/>
      <c r="F7" s="475"/>
      <c r="G7" s="475"/>
      <c r="H7" s="475"/>
      <c r="I7" s="332"/>
      <c r="J7" s="475"/>
      <c r="K7" s="475"/>
      <c r="L7" s="475"/>
      <c r="M7" s="475"/>
      <c r="N7" s="475"/>
      <c r="O7" s="332"/>
      <c r="P7" s="332"/>
      <c r="Q7" s="473"/>
      <c r="R7" s="475"/>
      <c r="S7" s="478"/>
      <c r="T7" s="475"/>
      <c r="U7" s="475"/>
      <c r="V7" s="475"/>
      <c r="W7" s="475"/>
      <c r="X7" s="475"/>
      <c r="Y7" s="475"/>
    </row>
    <row r="8" spans="1:25" s="5" customFormat="1" x14ac:dyDescent="0.25">
      <c r="A8" s="129" t="s">
        <v>6</v>
      </c>
      <c r="B8" s="131"/>
      <c r="C8" s="126"/>
      <c r="D8" s="126"/>
      <c r="E8" s="125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>
        <f>110432424.99-SUM(C8:N8)</f>
        <v>110432424.98999999</v>
      </c>
      <c r="R8" s="126">
        <f>S8</f>
        <v>0</v>
      </c>
      <c r="S8" s="127"/>
      <c r="T8" s="126"/>
      <c r="U8" s="125"/>
      <c r="V8" s="125"/>
      <c r="W8" s="125"/>
      <c r="X8" s="125"/>
      <c r="Y8" s="125"/>
    </row>
    <row r="9" spans="1:25" s="203" customFormat="1" outlineLevel="1" x14ac:dyDescent="0.25">
      <c r="A9" s="198" t="s">
        <v>9</v>
      </c>
      <c r="B9" s="333"/>
      <c r="C9" s="199"/>
      <c r="D9" s="199"/>
      <c r="E9" s="201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>
        <f>R9+Y9</f>
        <v>0</v>
      </c>
      <c r="R9" s="199"/>
      <c r="S9" s="202"/>
      <c r="T9" s="199"/>
      <c r="U9" s="201"/>
      <c r="V9" s="201"/>
      <c r="W9" s="201"/>
      <c r="X9" s="201"/>
      <c r="Y9" s="201"/>
    </row>
    <row r="10" spans="1:25" s="203" customFormat="1" outlineLevel="1" x14ac:dyDescent="0.25">
      <c r="A10" s="198" t="s">
        <v>10</v>
      </c>
      <c r="B10" s="333"/>
      <c r="C10" s="199"/>
      <c r="D10" s="199"/>
      <c r="E10" s="201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>
        <f t="shared" ref="Q10:Q35" si="0">R10+Y10</f>
        <v>0</v>
      </c>
      <c r="R10" s="199"/>
      <c r="S10" s="202"/>
      <c r="T10" s="199"/>
      <c r="U10" s="201"/>
      <c r="V10" s="201"/>
      <c r="W10" s="201"/>
      <c r="X10" s="201"/>
      <c r="Y10" s="201"/>
    </row>
    <row r="11" spans="1:25" s="203" customFormat="1" outlineLevel="1" x14ac:dyDescent="0.25">
      <c r="A11" s="198" t="s">
        <v>13</v>
      </c>
      <c r="B11" s="333"/>
      <c r="C11" s="199"/>
      <c r="D11" s="199"/>
      <c r="E11" s="201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>
        <f t="shared" si="0"/>
        <v>0</v>
      </c>
      <c r="R11" s="199"/>
      <c r="S11" s="202"/>
      <c r="T11" s="199"/>
      <c r="U11" s="201"/>
      <c r="V11" s="201"/>
      <c r="W11" s="201"/>
      <c r="X11" s="201"/>
      <c r="Y11" s="201"/>
    </row>
    <row r="12" spans="1:25" s="203" customFormat="1" outlineLevel="1" x14ac:dyDescent="0.25">
      <c r="A12" s="198" t="s">
        <v>182</v>
      </c>
      <c r="B12" s="333"/>
      <c r="C12" s="199"/>
      <c r="D12" s="199"/>
      <c r="E12" s="201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>
        <f t="shared" si="0"/>
        <v>0</v>
      </c>
      <c r="R12" s="199"/>
      <c r="S12" s="202"/>
      <c r="T12" s="199"/>
      <c r="U12" s="201"/>
      <c r="V12" s="201"/>
      <c r="W12" s="201"/>
      <c r="X12" s="201"/>
      <c r="Y12" s="201"/>
    </row>
    <row r="13" spans="1:25" s="203" customFormat="1" outlineLevel="1" x14ac:dyDescent="0.25">
      <c r="A13" s="198" t="s">
        <v>153</v>
      </c>
      <c r="B13" s="333"/>
      <c r="C13" s="199"/>
      <c r="D13" s="199"/>
      <c r="E13" s="201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>
        <f t="shared" si="0"/>
        <v>0</v>
      </c>
      <c r="R13" s="199"/>
      <c r="S13" s="202"/>
      <c r="T13" s="199"/>
      <c r="U13" s="201"/>
      <c r="V13" s="201"/>
      <c r="W13" s="201"/>
      <c r="X13" s="201"/>
      <c r="Y13" s="201"/>
    </row>
    <row r="14" spans="1:25" s="203" customFormat="1" ht="25.5" outlineLevel="1" x14ac:dyDescent="0.25">
      <c r="A14" s="198" t="s">
        <v>14</v>
      </c>
      <c r="B14" s="333"/>
      <c r="C14" s="199"/>
      <c r="D14" s="199"/>
      <c r="E14" s="201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>
        <f t="shared" si="0"/>
        <v>0</v>
      </c>
      <c r="R14" s="199"/>
      <c r="S14" s="202"/>
      <c r="T14" s="199"/>
      <c r="U14" s="201"/>
      <c r="V14" s="201"/>
      <c r="W14" s="201"/>
      <c r="X14" s="201"/>
      <c r="Y14" s="201"/>
    </row>
    <row r="15" spans="1:25" s="203" customFormat="1" outlineLevel="1" x14ac:dyDescent="0.25">
      <c r="A15" s="198" t="s">
        <v>61</v>
      </c>
      <c r="B15" s="333"/>
      <c r="C15" s="199"/>
      <c r="D15" s="199"/>
      <c r="E15" s="201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>
        <f t="shared" si="0"/>
        <v>0</v>
      </c>
      <c r="R15" s="199"/>
      <c r="S15" s="202"/>
      <c r="T15" s="199"/>
      <c r="U15" s="201"/>
      <c r="V15" s="201"/>
      <c r="W15" s="199"/>
      <c r="X15" s="201"/>
      <c r="Y15" s="199"/>
    </row>
    <row r="16" spans="1:25" s="203" customFormat="1" outlineLevel="1" x14ac:dyDescent="0.25">
      <c r="A16" s="198" t="s">
        <v>20</v>
      </c>
      <c r="B16" s="333"/>
      <c r="C16" s="199"/>
      <c r="D16" s="199"/>
      <c r="E16" s="201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>
        <f t="shared" si="0"/>
        <v>0</v>
      </c>
      <c r="R16" s="199"/>
      <c r="S16" s="202"/>
      <c r="T16" s="199"/>
      <c r="U16" s="201"/>
      <c r="V16" s="201"/>
      <c r="W16" s="201"/>
      <c r="X16" s="201"/>
      <c r="Y16" s="201"/>
    </row>
    <row r="17" spans="1:25" s="203" customFormat="1" outlineLevel="1" x14ac:dyDescent="0.25">
      <c r="A17" s="198" t="s">
        <v>62</v>
      </c>
      <c r="B17" s="333"/>
      <c r="C17" s="199"/>
      <c r="D17" s="199"/>
      <c r="E17" s="201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>
        <f t="shared" si="0"/>
        <v>0</v>
      </c>
      <c r="R17" s="199"/>
      <c r="S17" s="202"/>
      <c r="T17" s="199"/>
      <c r="U17" s="201"/>
      <c r="V17" s="201"/>
      <c r="W17" s="201"/>
      <c r="X17" s="201"/>
      <c r="Y17" s="201"/>
    </row>
    <row r="18" spans="1:25" s="203" customFormat="1" ht="38.25" outlineLevel="1" x14ac:dyDescent="0.25">
      <c r="A18" s="198" t="s">
        <v>183</v>
      </c>
      <c r="B18" s="200"/>
      <c r="C18" s="199"/>
      <c r="D18" s="199"/>
      <c r="E18" s="201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>
        <f t="shared" si="0"/>
        <v>0</v>
      </c>
      <c r="R18" s="199"/>
      <c r="S18" s="202"/>
      <c r="T18" s="199"/>
      <c r="U18" s="201"/>
      <c r="V18" s="201"/>
      <c r="W18" s="201"/>
      <c r="X18" s="201"/>
      <c r="Y18" s="201"/>
    </row>
    <row r="19" spans="1:25" s="203" customFormat="1" ht="25.5" outlineLevel="1" x14ac:dyDescent="0.25">
      <c r="A19" s="198" t="s">
        <v>178</v>
      </c>
      <c r="B19" s="333"/>
      <c r="C19" s="199"/>
      <c r="D19" s="199"/>
      <c r="E19" s="201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>
        <f t="shared" si="0"/>
        <v>0</v>
      </c>
      <c r="R19" s="199"/>
      <c r="S19" s="202"/>
      <c r="T19" s="199"/>
      <c r="U19" s="201"/>
      <c r="V19" s="201"/>
      <c r="W19" s="201"/>
      <c r="X19" s="201"/>
      <c r="Y19" s="201"/>
    </row>
    <row r="20" spans="1:25" s="203" customFormat="1" outlineLevel="1" x14ac:dyDescent="0.25">
      <c r="A20" s="198" t="s">
        <v>179</v>
      </c>
      <c r="B20" s="333"/>
      <c r="C20" s="199"/>
      <c r="D20" s="199"/>
      <c r="E20" s="201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>
        <f t="shared" si="0"/>
        <v>0</v>
      </c>
      <c r="R20" s="199"/>
      <c r="S20" s="202"/>
      <c r="T20" s="199"/>
      <c r="U20" s="201"/>
      <c r="V20" s="201"/>
      <c r="W20" s="201"/>
      <c r="X20" s="201"/>
      <c r="Y20" s="201"/>
    </row>
    <row r="21" spans="1:25" s="203" customFormat="1" ht="25.5" outlineLevel="1" x14ac:dyDescent="0.25">
      <c r="A21" s="198" t="s">
        <v>68</v>
      </c>
      <c r="B21" s="200"/>
      <c r="C21" s="199"/>
      <c r="D21" s="199"/>
      <c r="E21" s="201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>
        <f t="shared" si="0"/>
        <v>0</v>
      </c>
      <c r="R21" s="199"/>
      <c r="S21" s="202"/>
      <c r="T21" s="199"/>
      <c r="U21" s="201"/>
      <c r="V21" s="201"/>
      <c r="W21" s="201"/>
      <c r="X21" s="201"/>
      <c r="Y21" s="201"/>
    </row>
    <row r="22" spans="1:25" s="203" customFormat="1" outlineLevel="1" x14ac:dyDescent="0.25">
      <c r="A22" s="198" t="s">
        <v>31</v>
      </c>
      <c r="B22" s="333"/>
      <c r="C22" s="199"/>
      <c r="D22" s="199"/>
      <c r="E22" s="201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>
        <f t="shared" si="0"/>
        <v>0</v>
      </c>
      <c r="R22" s="199"/>
      <c r="S22" s="202"/>
      <c r="T22" s="199"/>
      <c r="U22" s="201"/>
      <c r="V22" s="201"/>
      <c r="W22" s="201"/>
      <c r="X22" s="201"/>
      <c r="Y22" s="201"/>
    </row>
    <row r="23" spans="1:25" s="203" customFormat="1" ht="25.5" outlineLevel="1" x14ac:dyDescent="0.25">
      <c r="A23" s="198" t="s">
        <v>70</v>
      </c>
      <c r="B23" s="333"/>
      <c r="C23" s="199"/>
      <c r="D23" s="199"/>
      <c r="E23" s="201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>
        <f t="shared" si="0"/>
        <v>0</v>
      </c>
      <c r="R23" s="199"/>
      <c r="S23" s="202"/>
      <c r="T23" s="199"/>
      <c r="U23" s="201"/>
      <c r="V23" s="201"/>
      <c r="W23" s="201"/>
      <c r="X23" s="201"/>
      <c r="Y23" s="201"/>
    </row>
    <row r="24" spans="1:25" s="203" customFormat="1" outlineLevel="1" x14ac:dyDescent="0.25">
      <c r="A24" s="198" t="s">
        <v>30</v>
      </c>
      <c r="B24" s="333"/>
      <c r="C24" s="199"/>
      <c r="D24" s="199"/>
      <c r="E24" s="201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>
        <f t="shared" si="0"/>
        <v>0</v>
      </c>
      <c r="R24" s="199"/>
      <c r="S24" s="202"/>
      <c r="T24" s="199"/>
      <c r="U24" s="201"/>
      <c r="V24" s="201"/>
      <c r="W24" s="201"/>
      <c r="X24" s="201"/>
      <c r="Y24" s="201"/>
    </row>
    <row r="25" spans="1:25" s="203" customFormat="1" ht="25.5" outlineLevel="1" x14ac:dyDescent="0.25">
      <c r="A25" s="198" t="s">
        <v>32</v>
      </c>
      <c r="B25" s="333"/>
      <c r="C25" s="199"/>
      <c r="D25" s="199"/>
      <c r="E25" s="201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>
        <f t="shared" si="0"/>
        <v>0</v>
      </c>
      <c r="R25" s="199"/>
      <c r="S25" s="202"/>
      <c r="T25" s="199"/>
      <c r="U25" s="201"/>
      <c r="V25" s="201"/>
      <c r="W25" s="201"/>
      <c r="X25" s="201"/>
      <c r="Y25" s="201"/>
    </row>
    <row r="26" spans="1:25" s="203" customFormat="1" outlineLevel="1" x14ac:dyDescent="0.25">
      <c r="A26" s="198" t="s">
        <v>71</v>
      </c>
      <c r="B26" s="333"/>
      <c r="C26" s="199"/>
      <c r="D26" s="199"/>
      <c r="E26" s="201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>
        <f t="shared" si="0"/>
        <v>0</v>
      </c>
      <c r="R26" s="199"/>
      <c r="S26" s="202"/>
      <c r="T26" s="199"/>
      <c r="U26" s="201"/>
      <c r="V26" s="201"/>
      <c r="W26" s="201"/>
      <c r="X26" s="201"/>
      <c r="Y26" s="201"/>
    </row>
    <row r="27" spans="1:25" s="203" customFormat="1" outlineLevel="1" x14ac:dyDescent="0.25">
      <c r="A27" s="198" t="s">
        <v>72</v>
      </c>
      <c r="B27" s="333"/>
      <c r="C27" s="199"/>
      <c r="D27" s="199"/>
      <c r="E27" s="201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>
        <f t="shared" si="0"/>
        <v>0</v>
      </c>
      <c r="R27" s="199"/>
      <c r="S27" s="202"/>
      <c r="T27" s="199"/>
      <c r="U27" s="201"/>
      <c r="V27" s="201"/>
      <c r="W27" s="201"/>
      <c r="X27" s="201"/>
      <c r="Y27" s="201"/>
    </row>
    <row r="28" spans="1:25" s="203" customFormat="1" ht="38.25" outlineLevel="1" x14ac:dyDescent="0.25">
      <c r="A28" s="198" t="s">
        <v>73</v>
      </c>
      <c r="B28" s="333"/>
      <c r="C28" s="199"/>
      <c r="D28" s="199"/>
      <c r="E28" s="201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>
        <f t="shared" si="0"/>
        <v>0</v>
      </c>
      <c r="R28" s="199"/>
      <c r="S28" s="202"/>
      <c r="T28" s="199"/>
      <c r="U28" s="201"/>
      <c r="V28" s="201"/>
      <c r="W28" s="201"/>
      <c r="X28" s="201"/>
      <c r="Y28" s="201"/>
    </row>
    <row r="29" spans="1:25" s="203" customFormat="1" outlineLevel="1" x14ac:dyDescent="0.25">
      <c r="A29" s="198" t="s">
        <v>180</v>
      </c>
      <c r="B29" s="333"/>
      <c r="C29" s="199"/>
      <c r="D29" s="199"/>
      <c r="E29" s="201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>
        <f t="shared" si="0"/>
        <v>0</v>
      </c>
      <c r="R29" s="199"/>
      <c r="S29" s="202"/>
      <c r="T29" s="199"/>
      <c r="U29" s="201"/>
      <c r="V29" s="201"/>
      <c r="W29" s="201"/>
      <c r="X29" s="201"/>
      <c r="Y29" s="201"/>
    </row>
    <row r="30" spans="1:25" s="203" customFormat="1" ht="25.5" outlineLevel="1" x14ac:dyDescent="0.25">
      <c r="A30" s="198" t="s">
        <v>34</v>
      </c>
      <c r="B30" s="333"/>
      <c r="C30" s="199"/>
      <c r="D30" s="199"/>
      <c r="E30" s="201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>
        <f t="shared" si="0"/>
        <v>0</v>
      </c>
      <c r="R30" s="199"/>
      <c r="S30" s="202"/>
      <c r="T30" s="199"/>
      <c r="U30" s="201"/>
      <c r="V30" s="201"/>
      <c r="W30" s="201"/>
      <c r="X30" s="201"/>
      <c r="Y30" s="201"/>
    </row>
    <row r="31" spans="1:25" s="203" customFormat="1" outlineLevel="1" x14ac:dyDescent="0.25">
      <c r="A31" s="198" t="s">
        <v>35</v>
      </c>
      <c r="B31" s="333"/>
      <c r="C31" s="199"/>
      <c r="D31" s="199"/>
      <c r="E31" s="201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>
        <f t="shared" si="0"/>
        <v>0</v>
      </c>
      <c r="R31" s="199"/>
      <c r="S31" s="202"/>
      <c r="T31" s="199"/>
      <c r="U31" s="201"/>
      <c r="V31" s="201"/>
      <c r="W31" s="201"/>
      <c r="X31" s="201"/>
      <c r="Y31" s="201"/>
    </row>
    <row r="32" spans="1:25" s="203" customFormat="1" ht="25.5" outlineLevel="1" x14ac:dyDescent="0.25">
      <c r="A32" s="198" t="s">
        <v>74</v>
      </c>
      <c r="B32" s="333"/>
      <c r="C32" s="199"/>
      <c r="D32" s="199"/>
      <c r="E32" s="201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>
        <f t="shared" si="0"/>
        <v>0</v>
      </c>
      <c r="R32" s="199"/>
      <c r="S32" s="202"/>
      <c r="T32" s="199"/>
      <c r="U32" s="201"/>
      <c r="V32" s="201"/>
      <c r="W32" s="201"/>
      <c r="X32" s="201"/>
      <c r="Y32" s="201"/>
    </row>
    <row r="33" spans="1:25" s="203" customFormat="1" ht="25.5" outlineLevel="1" x14ac:dyDescent="0.25">
      <c r="A33" s="198" t="s">
        <v>37</v>
      </c>
      <c r="B33" s="333"/>
      <c r="C33" s="199"/>
      <c r="D33" s="199"/>
      <c r="E33" s="201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>
        <f t="shared" si="0"/>
        <v>0</v>
      </c>
      <c r="R33" s="199"/>
      <c r="S33" s="202"/>
      <c r="T33" s="199"/>
      <c r="U33" s="201"/>
      <c r="V33" s="201"/>
      <c r="W33" s="201"/>
      <c r="X33" s="201"/>
      <c r="Y33" s="201"/>
    </row>
    <row r="34" spans="1:25" s="203" customFormat="1" outlineLevel="1" x14ac:dyDescent="0.25">
      <c r="A34" s="198" t="s">
        <v>42</v>
      </c>
      <c r="B34" s="333"/>
      <c r="C34" s="199"/>
      <c r="D34" s="199"/>
      <c r="E34" s="201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>
        <f t="shared" si="0"/>
        <v>0</v>
      </c>
      <c r="R34" s="199"/>
      <c r="S34" s="202"/>
      <c r="T34" s="199"/>
      <c r="U34" s="201"/>
      <c r="V34" s="201"/>
      <c r="W34" s="201"/>
      <c r="X34" s="201"/>
      <c r="Y34" s="201"/>
    </row>
    <row r="35" spans="1:25" s="203" customFormat="1" outlineLevel="1" x14ac:dyDescent="0.25">
      <c r="A35" s="198" t="s">
        <v>181</v>
      </c>
      <c r="B35" s="333"/>
      <c r="C35" s="199"/>
      <c r="D35" s="199"/>
      <c r="E35" s="201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>
        <f t="shared" si="0"/>
        <v>0</v>
      </c>
      <c r="R35" s="199"/>
      <c r="S35" s="202"/>
      <c r="T35" s="199"/>
      <c r="U35" s="201"/>
      <c r="V35" s="201"/>
      <c r="W35" s="201"/>
      <c r="X35" s="201"/>
      <c r="Y35" s="201"/>
    </row>
    <row r="36" spans="1:25" s="203" customFormat="1" ht="12.2" customHeight="1" outlineLevel="1" x14ac:dyDescent="0.25">
      <c r="A36" s="198"/>
      <c r="B36" s="200"/>
      <c r="C36" s="199">
        <f t="shared" ref="C36:N36" si="1">SUM(C9:C35)-C8</f>
        <v>0</v>
      </c>
      <c r="D36" s="199">
        <f t="shared" si="1"/>
        <v>0</v>
      </c>
      <c r="E36" s="201">
        <f t="shared" si="1"/>
        <v>0</v>
      </c>
      <c r="F36" s="199">
        <f t="shared" si="1"/>
        <v>0</v>
      </c>
      <c r="G36" s="199">
        <f t="shared" si="1"/>
        <v>0</v>
      </c>
      <c r="H36" s="199">
        <f t="shared" si="1"/>
        <v>0</v>
      </c>
      <c r="I36" s="199"/>
      <c r="J36" s="199">
        <f t="shared" si="1"/>
        <v>0</v>
      </c>
      <c r="K36" s="199">
        <f t="shared" si="1"/>
        <v>0</v>
      </c>
      <c r="L36" s="199">
        <f t="shared" si="1"/>
        <v>0</v>
      </c>
      <c r="M36" s="199">
        <f t="shared" si="1"/>
        <v>0</v>
      </c>
      <c r="N36" s="199">
        <f t="shared" si="1"/>
        <v>0</v>
      </c>
      <c r="O36" s="199"/>
      <c r="P36" s="199"/>
      <c r="Q36" s="199"/>
      <c r="R36" s="199">
        <f>SUM(R9:R35)-R8</f>
        <v>0</v>
      </c>
      <c r="S36" s="202"/>
      <c r="T36" s="199">
        <f t="shared" ref="T36:Y36" si="2">SUM(T9:T35)-T8</f>
        <v>0</v>
      </c>
      <c r="U36" s="201">
        <f t="shared" si="2"/>
        <v>0</v>
      </c>
      <c r="V36" s="201">
        <f t="shared" si="2"/>
        <v>0</v>
      </c>
      <c r="W36" s="201">
        <f t="shared" ref="W36" si="3">SUM(W9:W35)-W8</f>
        <v>0</v>
      </c>
      <c r="X36" s="201">
        <f t="shared" si="2"/>
        <v>0</v>
      </c>
      <c r="Y36" s="201">
        <f t="shared" si="2"/>
        <v>0</v>
      </c>
    </row>
    <row r="37" spans="1:25" s="5" customFormat="1" x14ac:dyDescent="0.25">
      <c r="A37" s="129" t="s">
        <v>147</v>
      </c>
      <c r="B37" s="131"/>
      <c r="C37" s="126" t="e">
        <f t="shared" ref="C37:Y37" si="4">$B$37/$B$8*C8</f>
        <v>#DIV/0!</v>
      </c>
      <c r="D37" s="126" t="e">
        <f t="shared" si="4"/>
        <v>#DIV/0!</v>
      </c>
      <c r="E37" s="125" t="e">
        <f t="shared" si="4"/>
        <v>#DIV/0!</v>
      </c>
      <c r="F37" s="126" t="e">
        <f t="shared" si="4"/>
        <v>#DIV/0!</v>
      </c>
      <c r="G37" s="126" t="e">
        <f t="shared" si="4"/>
        <v>#DIV/0!</v>
      </c>
      <c r="H37" s="126" t="e">
        <f t="shared" si="4"/>
        <v>#DIV/0!</v>
      </c>
      <c r="I37" s="126"/>
      <c r="J37" s="126" t="e">
        <f t="shared" si="4"/>
        <v>#DIV/0!</v>
      </c>
      <c r="K37" s="126" t="e">
        <f t="shared" si="4"/>
        <v>#DIV/0!</v>
      </c>
      <c r="L37" s="126" t="e">
        <f t="shared" si="4"/>
        <v>#DIV/0!</v>
      </c>
      <c r="M37" s="126" t="e">
        <f t="shared" si="4"/>
        <v>#DIV/0!</v>
      </c>
      <c r="N37" s="126" t="e">
        <f t="shared" si="4"/>
        <v>#DIV/0!</v>
      </c>
      <c r="O37" s="126"/>
      <c r="P37" s="126"/>
      <c r="Q37" s="126" t="e">
        <f t="shared" si="4"/>
        <v>#DIV/0!</v>
      </c>
      <c r="R37" s="126" t="e">
        <f t="shared" si="4"/>
        <v>#DIV/0!</v>
      </c>
      <c r="S37" s="127" t="e">
        <f t="shared" si="4"/>
        <v>#DIV/0!</v>
      </c>
      <c r="T37" s="126" t="e">
        <f t="shared" si="4"/>
        <v>#DIV/0!</v>
      </c>
      <c r="U37" s="125" t="e">
        <f t="shared" si="4"/>
        <v>#DIV/0!</v>
      </c>
      <c r="V37" s="125" t="e">
        <f t="shared" si="4"/>
        <v>#DIV/0!</v>
      </c>
      <c r="W37" s="125" t="e">
        <f t="shared" si="4"/>
        <v>#DIV/0!</v>
      </c>
      <c r="X37" s="125" t="e">
        <f t="shared" si="4"/>
        <v>#DIV/0!</v>
      </c>
      <c r="Y37" s="125" t="e">
        <f t="shared" si="4"/>
        <v>#DIV/0!</v>
      </c>
    </row>
    <row r="38" spans="1:25" outlineLevel="1" x14ac:dyDescent="0.25">
      <c r="A38" s="130" t="s">
        <v>9</v>
      </c>
      <c r="B38" s="132"/>
      <c r="C38" s="17" t="e">
        <f t="shared" ref="C38:C59" si="5">$C$37/$B$37*B38</f>
        <v>#DIV/0!</v>
      </c>
      <c r="D38" s="17" t="e">
        <f>$D$37/$B$37*B38</f>
        <v>#DIV/0!</v>
      </c>
      <c r="E38" s="16" t="e">
        <f>$E$37/$B$37*B38</f>
        <v>#DIV/0!</v>
      </c>
      <c r="F38" s="17" t="e">
        <f>$F$37/$B$37*B38</f>
        <v>#DIV/0!</v>
      </c>
      <c r="G38" s="17" t="e">
        <f>$G$37/$B$37*B38</f>
        <v>#DIV/0!</v>
      </c>
      <c r="H38" s="17" t="e">
        <f t="shared" ref="H38:H59" si="6">$H$37/$B$37*B38</f>
        <v>#DIV/0!</v>
      </c>
      <c r="I38" s="17"/>
      <c r="J38" s="17" t="e">
        <f t="shared" ref="J38:J59" si="7">$J$37/$B$37*B38</f>
        <v>#DIV/0!</v>
      </c>
      <c r="K38" s="17" t="e">
        <f>$K$37/$B$37*B38</f>
        <v>#DIV/0!</v>
      </c>
      <c r="L38" s="17" t="e">
        <f t="shared" ref="L38:L59" si="8">$L$37/$B$37*B38</f>
        <v>#DIV/0!</v>
      </c>
      <c r="M38" s="17" t="e">
        <f t="shared" ref="M38:M59" si="9">$M$37/$B$37*B38</f>
        <v>#DIV/0!</v>
      </c>
      <c r="N38" s="17" t="e">
        <f t="shared" ref="N38:N59" si="10">$N$37/$B$37*B38</f>
        <v>#DIV/0!</v>
      </c>
      <c r="O38" s="17"/>
      <c r="P38" s="17"/>
      <c r="Q38" s="18" t="e">
        <f t="shared" ref="Q38:Q59" si="11">$Q$37/$B$37*B38</f>
        <v>#DIV/0!</v>
      </c>
      <c r="R38" s="15" t="e">
        <f t="shared" ref="R38:R59" si="12">$R$37/$B$37*B38</f>
        <v>#DIV/0!</v>
      </c>
      <c r="S38" s="15"/>
      <c r="T38" s="15" t="e">
        <f t="shared" ref="T38:T59" si="13">$T$37/$B$37*B38</f>
        <v>#DIV/0!</v>
      </c>
      <c r="U38" s="15" t="e">
        <f t="shared" ref="U38:U59" si="14">$U$37/$B$37*B38</f>
        <v>#DIV/0!</v>
      </c>
      <c r="V38" s="15" t="e">
        <f t="shared" ref="V38:V59" si="15">$V$37/$B$37*B38</f>
        <v>#DIV/0!</v>
      </c>
      <c r="W38" s="15" t="e">
        <f t="shared" ref="W38:W59" si="16">$W$37/$B$37*B38</f>
        <v>#DIV/0!</v>
      </c>
      <c r="X38" s="15" t="e">
        <f t="shared" ref="X38:X59" si="17">$X$37/$B$37*B38</f>
        <v>#DIV/0!</v>
      </c>
      <c r="Y38" s="15" t="e">
        <f t="shared" ref="Y38:Y59" si="18">$Y$37/$B$37*B38</f>
        <v>#DIV/0!</v>
      </c>
    </row>
    <row r="39" spans="1:25" outlineLevel="1" x14ac:dyDescent="0.25">
      <c r="A39" s="130" t="s">
        <v>10</v>
      </c>
      <c r="B39" s="132"/>
      <c r="C39" s="17" t="e">
        <f t="shared" si="5"/>
        <v>#DIV/0!</v>
      </c>
      <c r="D39" s="17" t="e">
        <f t="shared" ref="D39:D59" si="19">$D$37/$B$37*B39</f>
        <v>#DIV/0!</v>
      </c>
      <c r="E39" s="16" t="e">
        <f t="shared" ref="E39:E59" si="20">$E$37/$B$37*B39</f>
        <v>#DIV/0!</v>
      </c>
      <c r="F39" s="17" t="e">
        <f t="shared" ref="F39:F59" si="21">$F$37/$B$37*B39</f>
        <v>#DIV/0!</v>
      </c>
      <c r="G39" s="17" t="e">
        <f t="shared" ref="G39:G59" si="22">$G$37/$B$37*B39</f>
        <v>#DIV/0!</v>
      </c>
      <c r="H39" s="17" t="e">
        <f t="shared" si="6"/>
        <v>#DIV/0!</v>
      </c>
      <c r="I39" s="17"/>
      <c r="J39" s="17" t="e">
        <f t="shared" si="7"/>
        <v>#DIV/0!</v>
      </c>
      <c r="K39" s="17" t="e">
        <f t="shared" ref="K39:K59" si="23">$K$37/$B$37*B39</f>
        <v>#DIV/0!</v>
      </c>
      <c r="L39" s="17" t="e">
        <f t="shared" si="8"/>
        <v>#DIV/0!</v>
      </c>
      <c r="M39" s="17" t="e">
        <f t="shared" si="9"/>
        <v>#DIV/0!</v>
      </c>
      <c r="N39" s="17" t="e">
        <f t="shared" si="10"/>
        <v>#DIV/0!</v>
      </c>
      <c r="O39" s="17"/>
      <c r="P39" s="17"/>
      <c r="Q39" s="18" t="e">
        <f t="shared" si="11"/>
        <v>#DIV/0!</v>
      </c>
      <c r="R39" s="15" t="e">
        <f t="shared" si="12"/>
        <v>#DIV/0!</v>
      </c>
      <c r="S39" s="15"/>
      <c r="T39" s="15" t="e">
        <f t="shared" si="13"/>
        <v>#DIV/0!</v>
      </c>
      <c r="U39" s="15" t="e">
        <f t="shared" si="14"/>
        <v>#DIV/0!</v>
      </c>
      <c r="V39" s="15" t="e">
        <f t="shared" si="15"/>
        <v>#DIV/0!</v>
      </c>
      <c r="W39" s="15" t="e">
        <f t="shared" si="16"/>
        <v>#DIV/0!</v>
      </c>
      <c r="X39" s="15" t="e">
        <f t="shared" si="17"/>
        <v>#DIV/0!</v>
      </c>
      <c r="Y39" s="15" t="e">
        <f t="shared" si="18"/>
        <v>#DIV/0!</v>
      </c>
    </row>
    <row r="40" spans="1:25" outlineLevel="1" x14ac:dyDescent="0.25">
      <c r="A40" s="130" t="s">
        <v>58</v>
      </c>
      <c r="B40" s="132"/>
      <c r="C40" s="17" t="e">
        <f t="shared" si="5"/>
        <v>#DIV/0!</v>
      </c>
      <c r="D40" s="17" t="e">
        <f t="shared" si="19"/>
        <v>#DIV/0!</v>
      </c>
      <c r="E40" s="16" t="e">
        <f t="shared" si="20"/>
        <v>#DIV/0!</v>
      </c>
      <c r="F40" s="17" t="e">
        <f t="shared" si="21"/>
        <v>#DIV/0!</v>
      </c>
      <c r="G40" s="17" t="e">
        <f t="shared" si="22"/>
        <v>#DIV/0!</v>
      </c>
      <c r="H40" s="17" t="e">
        <f t="shared" si="6"/>
        <v>#DIV/0!</v>
      </c>
      <c r="I40" s="17"/>
      <c r="J40" s="17" t="e">
        <f t="shared" si="7"/>
        <v>#DIV/0!</v>
      </c>
      <c r="K40" s="17" t="e">
        <f t="shared" si="23"/>
        <v>#DIV/0!</v>
      </c>
      <c r="L40" s="17" t="e">
        <f t="shared" si="8"/>
        <v>#DIV/0!</v>
      </c>
      <c r="M40" s="17" t="e">
        <f t="shared" si="9"/>
        <v>#DIV/0!</v>
      </c>
      <c r="N40" s="17" t="e">
        <f t="shared" si="10"/>
        <v>#DIV/0!</v>
      </c>
      <c r="O40" s="17"/>
      <c r="P40" s="17"/>
      <c r="Q40" s="18" t="e">
        <f t="shared" si="11"/>
        <v>#DIV/0!</v>
      </c>
      <c r="R40" s="15" t="e">
        <f t="shared" si="12"/>
        <v>#DIV/0!</v>
      </c>
      <c r="S40" s="15"/>
      <c r="T40" s="15" t="e">
        <f t="shared" si="13"/>
        <v>#DIV/0!</v>
      </c>
      <c r="U40" s="15" t="e">
        <f t="shared" si="14"/>
        <v>#DIV/0!</v>
      </c>
      <c r="V40" s="15" t="e">
        <f t="shared" si="15"/>
        <v>#DIV/0!</v>
      </c>
      <c r="W40" s="15" t="e">
        <f t="shared" si="16"/>
        <v>#DIV/0!</v>
      </c>
      <c r="X40" s="15" t="e">
        <f t="shared" si="17"/>
        <v>#DIV/0!</v>
      </c>
      <c r="Y40" s="15" t="e">
        <f t="shared" si="18"/>
        <v>#DIV/0!</v>
      </c>
    </row>
    <row r="41" spans="1:25" outlineLevel="1" x14ac:dyDescent="0.25">
      <c r="A41" s="130" t="s">
        <v>13</v>
      </c>
      <c r="B41" s="132"/>
      <c r="C41" s="17" t="e">
        <f t="shared" si="5"/>
        <v>#DIV/0!</v>
      </c>
      <c r="D41" s="17" t="e">
        <f t="shared" si="19"/>
        <v>#DIV/0!</v>
      </c>
      <c r="E41" s="16" t="e">
        <f t="shared" si="20"/>
        <v>#DIV/0!</v>
      </c>
      <c r="F41" s="17" t="e">
        <f t="shared" si="21"/>
        <v>#DIV/0!</v>
      </c>
      <c r="G41" s="17" t="e">
        <f t="shared" si="22"/>
        <v>#DIV/0!</v>
      </c>
      <c r="H41" s="17" t="e">
        <f t="shared" si="6"/>
        <v>#DIV/0!</v>
      </c>
      <c r="I41" s="17"/>
      <c r="J41" s="17" t="e">
        <f t="shared" si="7"/>
        <v>#DIV/0!</v>
      </c>
      <c r="K41" s="17" t="e">
        <f t="shared" si="23"/>
        <v>#DIV/0!</v>
      </c>
      <c r="L41" s="17" t="e">
        <f t="shared" si="8"/>
        <v>#DIV/0!</v>
      </c>
      <c r="M41" s="17" t="e">
        <f t="shared" si="9"/>
        <v>#DIV/0!</v>
      </c>
      <c r="N41" s="17" t="e">
        <f t="shared" si="10"/>
        <v>#DIV/0!</v>
      </c>
      <c r="O41" s="17"/>
      <c r="P41" s="17"/>
      <c r="Q41" s="18" t="e">
        <f t="shared" si="11"/>
        <v>#DIV/0!</v>
      </c>
      <c r="R41" s="15" t="e">
        <f t="shared" si="12"/>
        <v>#DIV/0!</v>
      </c>
      <c r="S41" s="15"/>
      <c r="T41" s="15" t="e">
        <f t="shared" si="13"/>
        <v>#DIV/0!</v>
      </c>
      <c r="U41" s="15" t="e">
        <f t="shared" si="14"/>
        <v>#DIV/0!</v>
      </c>
      <c r="V41" s="15" t="e">
        <f t="shared" si="15"/>
        <v>#DIV/0!</v>
      </c>
      <c r="W41" s="15" t="e">
        <f t="shared" si="16"/>
        <v>#DIV/0!</v>
      </c>
      <c r="X41" s="15" t="e">
        <f t="shared" si="17"/>
        <v>#DIV/0!</v>
      </c>
      <c r="Y41" s="15" t="e">
        <f t="shared" si="18"/>
        <v>#DIV/0!</v>
      </c>
    </row>
    <row r="42" spans="1:25" outlineLevel="1" x14ac:dyDescent="0.25">
      <c r="A42" s="130" t="s">
        <v>60</v>
      </c>
      <c r="B42" s="132"/>
      <c r="C42" s="17" t="e">
        <f t="shared" si="5"/>
        <v>#DIV/0!</v>
      </c>
      <c r="D42" s="17" t="e">
        <f t="shared" si="19"/>
        <v>#DIV/0!</v>
      </c>
      <c r="E42" s="16" t="e">
        <f t="shared" si="20"/>
        <v>#DIV/0!</v>
      </c>
      <c r="F42" s="17" t="e">
        <f t="shared" si="21"/>
        <v>#DIV/0!</v>
      </c>
      <c r="G42" s="17" t="e">
        <f t="shared" si="22"/>
        <v>#DIV/0!</v>
      </c>
      <c r="H42" s="17" t="e">
        <f t="shared" si="6"/>
        <v>#DIV/0!</v>
      </c>
      <c r="I42" s="17"/>
      <c r="J42" s="17" t="e">
        <f t="shared" si="7"/>
        <v>#DIV/0!</v>
      </c>
      <c r="K42" s="17" t="e">
        <f t="shared" si="23"/>
        <v>#DIV/0!</v>
      </c>
      <c r="L42" s="17" t="e">
        <f t="shared" si="8"/>
        <v>#DIV/0!</v>
      </c>
      <c r="M42" s="17" t="e">
        <f t="shared" si="9"/>
        <v>#DIV/0!</v>
      </c>
      <c r="N42" s="17" t="e">
        <f t="shared" si="10"/>
        <v>#DIV/0!</v>
      </c>
      <c r="O42" s="17"/>
      <c r="P42" s="17"/>
      <c r="Q42" s="18" t="e">
        <f t="shared" si="11"/>
        <v>#DIV/0!</v>
      </c>
      <c r="R42" s="15" t="e">
        <f t="shared" si="12"/>
        <v>#DIV/0!</v>
      </c>
      <c r="S42" s="15"/>
      <c r="T42" s="15" t="e">
        <f t="shared" si="13"/>
        <v>#DIV/0!</v>
      </c>
      <c r="U42" s="15" t="e">
        <f t="shared" si="14"/>
        <v>#DIV/0!</v>
      </c>
      <c r="V42" s="15" t="e">
        <f t="shared" si="15"/>
        <v>#DIV/0!</v>
      </c>
      <c r="W42" s="15" t="e">
        <f t="shared" si="16"/>
        <v>#DIV/0!</v>
      </c>
      <c r="X42" s="15" t="e">
        <f t="shared" si="17"/>
        <v>#DIV/0!</v>
      </c>
      <c r="Y42" s="15" t="e">
        <f t="shared" si="18"/>
        <v>#DIV/0!</v>
      </c>
    </row>
    <row r="43" spans="1:25" s="194" customFormat="1" outlineLevel="1" x14ac:dyDescent="0.25">
      <c r="A43" s="189" t="s">
        <v>61</v>
      </c>
      <c r="B43" s="190"/>
      <c r="C43" s="191" t="e">
        <f t="shared" si="5"/>
        <v>#DIV/0!</v>
      </c>
      <c r="D43" s="191" t="e">
        <f t="shared" si="19"/>
        <v>#DIV/0!</v>
      </c>
      <c r="E43" s="192" t="e">
        <f t="shared" si="20"/>
        <v>#DIV/0!</v>
      </c>
      <c r="F43" s="191" t="e">
        <f t="shared" si="21"/>
        <v>#DIV/0!</v>
      </c>
      <c r="G43" s="191" t="e">
        <f t="shared" si="22"/>
        <v>#DIV/0!</v>
      </c>
      <c r="H43" s="191" t="e">
        <f t="shared" si="6"/>
        <v>#DIV/0!</v>
      </c>
      <c r="I43" s="191"/>
      <c r="J43" s="191" t="e">
        <f t="shared" si="7"/>
        <v>#DIV/0!</v>
      </c>
      <c r="K43" s="191" t="e">
        <f t="shared" si="23"/>
        <v>#DIV/0!</v>
      </c>
      <c r="L43" s="191" t="e">
        <f t="shared" si="8"/>
        <v>#DIV/0!</v>
      </c>
      <c r="M43" s="191" t="e">
        <f t="shared" si="9"/>
        <v>#DIV/0!</v>
      </c>
      <c r="N43" s="191" t="e">
        <f t="shared" si="10"/>
        <v>#DIV/0!</v>
      </c>
      <c r="O43" s="191"/>
      <c r="P43" s="191"/>
      <c r="Q43" s="18" t="e">
        <f t="shared" si="11"/>
        <v>#DIV/0!</v>
      </c>
      <c r="R43" s="193" t="e">
        <f t="shared" si="12"/>
        <v>#DIV/0!</v>
      </c>
      <c r="S43" s="193"/>
      <c r="T43" s="193" t="e">
        <f t="shared" si="13"/>
        <v>#DIV/0!</v>
      </c>
      <c r="U43" s="193" t="e">
        <f t="shared" si="14"/>
        <v>#DIV/0!</v>
      </c>
      <c r="V43" s="193" t="e">
        <f t="shared" si="15"/>
        <v>#DIV/0!</v>
      </c>
      <c r="W43" s="193" t="e">
        <f t="shared" si="16"/>
        <v>#DIV/0!</v>
      </c>
      <c r="X43" s="193" t="e">
        <f t="shared" si="17"/>
        <v>#DIV/0!</v>
      </c>
      <c r="Y43" s="193" t="e">
        <f t="shared" si="18"/>
        <v>#DIV/0!</v>
      </c>
    </row>
    <row r="44" spans="1:25" outlineLevel="1" x14ac:dyDescent="0.25">
      <c r="A44" s="130" t="s">
        <v>20</v>
      </c>
      <c r="B44" s="132"/>
      <c r="C44" s="17" t="e">
        <f t="shared" si="5"/>
        <v>#DIV/0!</v>
      </c>
      <c r="D44" s="17" t="e">
        <f t="shared" si="19"/>
        <v>#DIV/0!</v>
      </c>
      <c r="E44" s="16" t="e">
        <f t="shared" si="20"/>
        <v>#DIV/0!</v>
      </c>
      <c r="F44" s="17" t="e">
        <f t="shared" si="21"/>
        <v>#DIV/0!</v>
      </c>
      <c r="G44" s="17" t="e">
        <f t="shared" si="22"/>
        <v>#DIV/0!</v>
      </c>
      <c r="H44" s="17" t="e">
        <f t="shared" si="6"/>
        <v>#DIV/0!</v>
      </c>
      <c r="I44" s="17"/>
      <c r="J44" s="17" t="e">
        <f t="shared" si="7"/>
        <v>#DIV/0!</v>
      </c>
      <c r="K44" s="17" t="e">
        <f t="shared" si="23"/>
        <v>#DIV/0!</v>
      </c>
      <c r="L44" s="17" t="e">
        <f t="shared" si="8"/>
        <v>#DIV/0!</v>
      </c>
      <c r="M44" s="17" t="e">
        <f t="shared" si="9"/>
        <v>#DIV/0!</v>
      </c>
      <c r="N44" s="17" t="e">
        <f t="shared" si="10"/>
        <v>#DIV/0!</v>
      </c>
      <c r="O44" s="17"/>
      <c r="P44" s="17"/>
      <c r="Q44" s="18" t="e">
        <f t="shared" si="11"/>
        <v>#DIV/0!</v>
      </c>
      <c r="R44" s="15" t="e">
        <f t="shared" si="12"/>
        <v>#DIV/0!</v>
      </c>
      <c r="S44" s="15"/>
      <c r="T44" s="15" t="e">
        <f t="shared" si="13"/>
        <v>#DIV/0!</v>
      </c>
      <c r="U44" s="15" t="e">
        <f t="shared" si="14"/>
        <v>#DIV/0!</v>
      </c>
      <c r="V44" s="15" t="e">
        <f t="shared" si="15"/>
        <v>#DIV/0!</v>
      </c>
      <c r="W44" s="15" t="e">
        <f t="shared" si="16"/>
        <v>#DIV/0!</v>
      </c>
      <c r="X44" s="15" t="e">
        <f t="shared" si="17"/>
        <v>#DIV/0!</v>
      </c>
      <c r="Y44" s="15" t="e">
        <f t="shared" si="18"/>
        <v>#DIV/0!</v>
      </c>
    </row>
    <row r="45" spans="1:25" outlineLevel="1" x14ac:dyDescent="0.25">
      <c r="A45" s="130" t="s">
        <v>63</v>
      </c>
      <c r="B45" s="132"/>
      <c r="C45" s="17" t="e">
        <f t="shared" si="5"/>
        <v>#DIV/0!</v>
      </c>
      <c r="D45" s="17" t="e">
        <f t="shared" si="19"/>
        <v>#DIV/0!</v>
      </c>
      <c r="E45" s="16" t="e">
        <f t="shared" si="20"/>
        <v>#DIV/0!</v>
      </c>
      <c r="F45" s="17" t="e">
        <f t="shared" si="21"/>
        <v>#DIV/0!</v>
      </c>
      <c r="G45" s="17" t="e">
        <f t="shared" si="22"/>
        <v>#DIV/0!</v>
      </c>
      <c r="H45" s="17" t="e">
        <f t="shared" si="6"/>
        <v>#DIV/0!</v>
      </c>
      <c r="I45" s="17"/>
      <c r="J45" s="17" t="e">
        <f t="shared" si="7"/>
        <v>#DIV/0!</v>
      </c>
      <c r="K45" s="17" t="e">
        <f t="shared" si="23"/>
        <v>#DIV/0!</v>
      </c>
      <c r="L45" s="17" t="e">
        <f t="shared" si="8"/>
        <v>#DIV/0!</v>
      </c>
      <c r="M45" s="17" t="e">
        <f t="shared" si="9"/>
        <v>#DIV/0!</v>
      </c>
      <c r="N45" s="17" t="e">
        <f t="shared" si="10"/>
        <v>#DIV/0!</v>
      </c>
      <c r="O45" s="17"/>
      <c r="P45" s="17"/>
      <c r="Q45" s="18" t="e">
        <f t="shared" si="11"/>
        <v>#DIV/0!</v>
      </c>
      <c r="R45" s="15" t="e">
        <f t="shared" si="12"/>
        <v>#DIV/0!</v>
      </c>
      <c r="S45" s="15"/>
      <c r="T45" s="15" t="e">
        <f t="shared" si="13"/>
        <v>#DIV/0!</v>
      </c>
      <c r="U45" s="15" t="e">
        <f t="shared" si="14"/>
        <v>#DIV/0!</v>
      </c>
      <c r="V45" s="15" t="e">
        <f t="shared" si="15"/>
        <v>#DIV/0!</v>
      </c>
      <c r="W45" s="15" t="e">
        <f t="shared" si="16"/>
        <v>#DIV/0!</v>
      </c>
      <c r="X45" s="15" t="e">
        <f t="shared" si="17"/>
        <v>#DIV/0!</v>
      </c>
      <c r="Y45" s="15" t="e">
        <f t="shared" si="18"/>
        <v>#DIV/0!</v>
      </c>
    </row>
    <row r="46" spans="1:25" outlineLevel="1" x14ac:dyDescent="0.25">
      <c r="A46" s="130" t="s">
        <v>66</v>
      </c>
      <c r="B46" s="132"/>
      <c r="C46" s="17" t="e">
        <f t="shared" si="5"/>
        <v>#DIV/0!</v>
      </c>
      <c r="D46" s="17" t="e">
        <f t="shared" si="19"/>
        <v>#DIV/0!</v>
      </c>
      <c r="E46" s="16" t="e">
        <f t="shared" si="20"/>
        <v>#DIV/0!</v>
      </c>
      <c r="F46" s="17" t="e">
        <f t="shared" si="21"/>
        <v>#DIV/0!</v>
      </c>
      <c r="G46" s="17" t="e">
        <f t="shared" si="22"/>
        <v>#DIV/0!</v>
      </c>
      <c r="H46" s="17" t="e">
        <f t="shared" si="6"/>
        <v>#DIV/0!</v>
      </c>
      <c r="I46" s="17"/>
      <c r="J46" s="17" t="e">
        <f t="shared" si="7"/>
        <v>#DIV/0!</v>
      </c>
      <c r="K46" s="17" t="e">
        <f t="shared" si="23"/>
        <v>#DIV/0!</v>
      </c>
      <c r="L46" s="17" t="e">
        <f t="shared" si="8"/>
        <v>#DIV/0!</v>
      </c>
      <c r="M46" s="17" t="e">
        <f t="shared" si="9"/>
        <v>#DIV/0!</v>
      </c>
      <c r="N46" s="17" t="e">
        <f t="shared" si="10"/>
        <v>#DIV/0!</v>
      </c>
      <c r="O46" s="17"/>
      <c r="P46" s="17"/>
      <c r="Q46" s="18" t="e">
        <f t="shared" si="11"/>
        <v>#DIV/0!</v>
      </c>
      <c r="R46" s="15" t="e">
        <f t="shared" si="12"/>
        <v>#DIV/0!</v>
      </c>
      <c r="S46" s="15"/>
      <c r="T46" s="15" t="e">
        <f t="shared" si="13"/>
        <v>#DIV/0!</v>
      </c>
      <c r="U46" s="15" t="e">
        <f t="shared" si="14"/>
        <v>#DIV/0!</v>
      </c>
      <c r="V46" s="15" t="e">
        <f t="shared" si="15"/>
        <v>#DIV/0!</v>
      </c>
      <c r="W46" s="15" t="e">
        <f t="shared" si="16"/>
        <v>#DIV/0!</v>
      </c>
      <c r="X46" s="15" t="e">
        <f t="shared" si="17"/>
        <v>#DIV/0!</v>
      </c>
      <c r="Y46" s="15" t="e">
        <f t="shared" si="18"/>
        <v>#DIV/0!</v>
      </c>
    </row>
    <row r="47" spans="1:25" s="194" customFormat="1" outlineLevel="1" x14ac:dyDescent="0.25">
      <c r="A47" s="189" t="s">
        <v>27</v>
      </c>
      <c r="B47" s="190"/>
      <c r="C47" s="191" t="e">
        <f t="shared" si="5"/>
        <v>#DIV/0!</v>
      </c>
      <c r="D47" s="191" t="e">
        <f t="shared" si="19"/>
        <v>#DIV/0!</v>
      </c>
      <c r="E47" s="192" t="e">
        <f t="shared" si="20"/>
        <v>#DIV/0!</v>
      </c>
      <c r="F47" s="191" t="e">
        <f t="shared" si="21"/>
        <v>#DIV/0!</v>
      </c>
      <c r="G47" s="191" t="e">
        <f t="shared" si="22"/>
        <v>#DIV/0!</v>
      </c>
      <c r="H47" s="191" t="e">
        <f t="shared" si="6"/>
        <v>#DIV/0!</v>
      </c>
      <c r="I47" s="191"/>
      <c r="J47" s="191" t="e">
        <f t="shared" si="7"/>
        <v>#DIV/0!</v>
      </c>
      <c r="K47" s="191" t="e">
        <f t="shared" si="23"/>
        <v>#DIV/0!</v>
      </c>
      <c r="L47" s="191" t="e">
        <f t="shared" si="8"/>
        <v>#DIV/0!</v>
      </c>
      <c r="M47" s="191" t="e">
        <f t="shared" si="9"/>
        <v>#DIV/0!</v>
      </c>
      <c r="N47" s="191" t="e">
        <f t="shared" si="10"/>
        <v>#DIV/0!</v>
      </c>
      <c r="O47" s="191"/>
      <c r="P47" s="191"/>
      <c r="Q47" s="18" t="e">
        <f t="shared" si="11"/>
        <v>#DIV/0!</v>
      </c>
      <c r="R47" s="193" t="e">
        <f t="shared" si="12"/>
        <v>#DIV/0!</v>
      </c>
      <c r="S47" s="193"/>
      <c r="T47" s="193" t="e">
        <f t="shared" si="13"/>
        <v>#DIV/0!</v>
      </c>
      <c r="U47" s="193" t="e">
        <f t="shared" si="14"/>
        <v>#DIV/0!</v>
      </c>
      <c r="V47" s="193" t="e">
        <f t="shared" si="15"/>
        <v>#DIV/0!</v>
      </c>
      <c r="W47" s="193" t="e">
        <f t="shared" si="16"/>
        <v>#DIV/0!</v>
      </c>
      <c r="X47" s="193" t="e">
        <f t="shared" si="17"/>
        <v>#DIV/0!</v>
      </c>
      <c r="Y47" s="193" t="e">
        <f t="shared" si="18"/>
        <v>#DIV/0!</v>
      </c>
    </row>
    <row r="48" spans="1:25" ht="24" outlineLevel="1" x14ac:dyDescent="0.25">
      <c r="A48" s="130" t="s">
        <v>68</v>
      </c>
      <c r="B48" s="132"/>
      <c r="C48" s="17" t="e">
        <f t="shared" si="5"/>
        <v>#DIV/0!</v>
      </c>
      <c r="D48" s="17" t="e">
        <f t="shared" si="19"/>
        <v>#DIV/0!</v>
      </c>
      <c r="E48" s="16" t="e">
        <f t="shared" si="20"/>
        <v>#DIV/0!</v>
      </c>
      <c r="F48" s="17" t="e">
        <f t="shared" si="21"/>
        <v>#DIV/0!</v>
      </c>
      <c r="G48" s="17" t="e">
        <f t="shared" si="22"/>
        <v>#DIV/0!</v>
      </c>
      <c r="H48" s="17" t="e">
        <f t="shared" si="6"/>
        <v>#DIV/0!</v>
      </c>
      <c r="I48" s="17"/>
      <c r="J48" s="17" t="e">
        <f t="shared" si="7"/>
        <v>#DIV/0!</v>
      </c>
      <c r="K48" s="17" t="e">
        <f t="shared" si="23"/>
        <v>#DIV/0!</v>
      </c>
      <c r="L48" s="17" t="e">
        <f t="shared" si="8"/>
        <v>#DIV/0!</v>
      </c>
      <c r="M48" s="17" t="e">
        <f t="shared" si="9"/>
        <v>#DIV/0!</v>
      </c>
      <c r="N48" s="17" t="e">
        <f t="shared" si="10"/>
        <v>#DIV/0!</v>
      </c>
      <c r="O48" s="17"/>
      <c r="P48" s="17"/>
      <c r="Q48" s="18" t="e">
        <f t="shared" si="11"/>
        <v>#DIV/0!</v>
      </c>
      <c r="R48" s="15" t="e">
        <f t="shared" si="12"/>
        <v>#DIV/0!</v>
      </c>
      <c r="S48" s="15"/>
      <c r="T48" s="15" t="e">
        <f t="shared" si="13"/>
        <v>#DIV/0!</v>
      </c>
      <c r="U48" s="15" t="e">
        <f t="shared" si="14"/>
        <v>#DIV/0!</v>
      </c>
      <c r="V48" s="15" t="e">
        <f t="shared" si="15"/>
        <v>#DIV/0!</v>
      </c>
      <c r="W48" s="15" t="e">
        <f t="shared" si="16"/>
        <v>#DIV/0!</v>
      </c>
      <c r="X48" s="15" t="e">
        <f t="shared" si="17"/>
        <v>#DIV/0!</v>
      </c>
      <c r="Y48" s="15" t="e">
        <f t="shared" si="18"/>
        <v>#DIV/0!</v>
      </c>
    </row>
    <row r="49" spans="1:25" ht="24" outlineLevel="1" x14ac:dyDescent="0.25">
      <c r="A49" s="130" t="s">
        <v>29</v>
      </c>
      <c r="B49" s="132"/>
      <c r="C49" s="17" t="e">
        <f t="shared" si="5"/>
        <v>#DIV/0!</v>
      </c>
      <c r="D49" s="17" t="e">
        <f t="shared" si="19"/>
        <v>#DIV/0!</v>
      </c>
      <c r="E49" s="16" t="e">
        <f t="shared" si="20"/>
        <v>#DIV/0!</v>
      </c>
      <c r="F49" s="17" t="e">
        <f t="shared" si="21"/>
        <v>#DIV/0!</v>
      </c>
      <c r="G49" s="17" t="e">
        <f t="shared" si="22"/>
        <v>#DIV/0!</v>
      </c>
      <c r="H49" s="17" t="e">
        <f t="shared" si="6"/>
        <v>#DIV/0!</v>
      </c>
      <c r="I49" s="17"/>
      <c r="J49" s="17" t="e">
        <f t="shared" si="7"/>
        <v>#DIV/0!</v>
      </c>
      <c r="K49" s="17" t="e">
        <f t="shared" si="23"/>
        <v>#DIV/0!</v>
      </c>
      <c r="L49" s="17" t="e">
        <f t="shared" si="8"/>
        <v>#DIV/0!</v>
      </c>
      <c r="M49" s="17" t="e">
        <f t="shared" si="9"/>
        <v>#DIV/0!</v>
      </c>
      <c r="N49" s="17" t="e">
        <f t="shared" si="10"/>
        <v>#DIV/0!</v>
      </c>
      <c r="O49" s="17"/>
      <c r="P49" s="17"/>
      <c r="Q49" s="18" t="e">
        <f t="shared" si="11"/>
        <v>#DIV/0!</v>
      </c>
      <c r="R49" s="15" t="e">
        <f t="shared" si="12"/>
        <v>#DIV/0!</v>
      </c>
      <c r="S49" s="15"/>
      <c r="T49" s="15" t="e">
        <f t="shared" si="13"/>
        <v>#DIV/0!</v>
      </c>
      <c r="U49" s="15" t="e">
        <f t="shared" si="14"/>
        <v>#DIV/0!</v>
      </c>
      <c r="V49" s="15" t="e">
        <f t="shared" si="15"/>
        <v>#DIV/0!</v>
      </c>
      <c r="W49" s="15" t="e">
        <f t="shared" si="16"/>
        <v>#DIV/0!</v>
      </c>
      <c r="X49" s="15" t="e">
        <f t="shared" si="17"/>
        <v>#DIV/0!</v>
      </c>
      <c r="Y49" s="15" t="e">
        <f t="shared" si="18"/>
        <v>#DIV/0!</v>
      </c>
    </row>
    <row r="50" spans="1:25" s="194" customFormat="1" outlineLevel="1" x14ac:dyDescent="0.25">
      <c r="A50" s="189" t="s">
        <v>31</v>
      </c>
      <c r="B50" s="190"/>
      <c r="C50" s="191" t="e">
        <f t="shared" si="5"/>
        <v>#DIV/0!</v>
      </c>
      <c r="D50" s="191" t="e">
        <f t="shared" si="19"/>
        <v>#DIV/0!</v>
      </c>
      <c r="E50" s="192" t="e">
        <f t="shared" si="20"/>
        <v>#DIV/0!</v>
      </c>
      <c r="F50" s="191" t="e">
        <f t="shared" si="21"/>
        <v>#DIV/0!</v>
      </c>
      <c r="G50" s="191" t="e">
        <f t="shared" si="22"/>
        <v>#DIV/0!</v>
      </c>
      <c r="H50" s="191" t="e">
        <f t="shared" si="6"/>
        <v>#DIV/0!</v>
      </c>
      <c r="I50" s="191"/>
      <c r="J50" s="191" t="e">
        <f t="shared" si="7"/>
        <v>#DIV/0!</v>
      </c>
      <c r="K50" s="191" t="e">
        <f t="shared" si="23"/>
        <v>#DIV/0!</v>
      </c>
      <c r="L50" s="191" t="e">
        <f t="shared" si="8"/>
        <v>#DIV/0!</v>
      </c>
      <c r="M50" s="191" t="e">
        <f t="shared" si="9"/>
        <v>#DIV/0!</v>
      </c>
      <c r="N50" s="191" t="e">
        <f t="shared" si="10"/>
        <v>#DIV/0!</v>
      </c>
      <c r="O50" s="191"/>
      <c r="P50" s="191"/>
      <c r="Q50" s="18" t="e">
        <f t="shared" si="11"/>
        <v>#DIV/0!</v>
      </c>
      <c r="R50" s="193" t="e">
        <f t="shared" si="12"/>
        <v>#DIV/0!</v>
      </c>
      <c r="S50" s="193"/>
      <c r="T50" s="193" t="e">
        <f t="shared" si="13"/>
        <v>#DIV/0!</v>
      </c>
      <c r="U50" s="193" t="e">
        <f t="shared" si="14"/>
        <v>#DIV/0!</v>
      </c>
      <c r="V50" s="193" t="e">
        <f t="shared" si="15"/>
        <v>#DIV/0!</v>
      </c>
      <c r="W50" s="193" t="e">
        <f t="shared" si="16"/>
        <v>#DIV/0!</v>
      </c>
      <c r="X50" s="193" t="e">
        <f t="shared" si="17"/>
        <v>#DIV/0!</v>
      </c>
      <c r="Y50" s="193" t="e">
        <f t="shared" si="18"/>
        <v>#DIV/0!</v>
      </c>
    </row>
    <row r="51" spans="1:25" ht="24" outlineLevel="1" x14ac:dyDescent="0.25">
      <c r="A51" s="130" t="s">
        <v>70</v>
      </c>
      <c r="B51" s="132"/>
      <c r="C51" s="17" t="e">
        <f t="shared" si="5"/>
        <v>#DIV/0!</v>
      </c>
      <c r="D51" s="17" t="e">
        <f t="shared" si="19"/>
        <v>#DIV/0!</v>
      </c>
      <c r="E51" s="16" t="e">
        <f t="shared" si="20"/>
        <v>#DIV/0!</v>
      </c>
      <c r="F51" s="17" t="e">
        <f t="shared" si="21"/>
        <v>#DIV/0!</v>
      </c>
      <c r="G51" s="17" t="e">
        <f t="shared" si="22"/>
        <v>#DIV/0!</v>
      </c>
      <c r="H51" s="17" t="e">
        <f t="shared" si="6"/>
        <v>#DIV/0!</v>
      </c>
      <c r="I51" s="17"/>
      <c r="J51" s="17" t="e">
        <f t="shared" si="7"/>
        <v>#DIV/0!</v>
      </c>
      <c r="K51" s="17" t="e">
        <f t="shared" si="23"/>
        <v>#DIV/0!</v>
      </c>
      <c r="L51" s="17" t="e">
        <f t="shared" si="8"/>
        <v>#DIV/0!</v>
      </c>
      <c r="M51" s="17" t="e">
        <f t="shared" si="9"/>
        <v>#DIV/0!</v>
      </c>
      <c r="N51" s="17" t="e">
        <f t="shared" si="10"/>
        <v>#DIV/0!</v>
      </c>
      <c r="O51" s="17"/>
      <c r="P51" s="17"/>
      <c r="Q51" s="18" t="e">
        <f t="shared" si="11"/>
        <v>#DIV/0!</v>
      </c>
      <c r="R51" s="15" t="e">
        <f t="shared" si="12"/>
        <v>#DIV/0!</v>
      </c>
      <c r="S51" s="15"/>
      <c r="T51" s="15" t="e">
        <f t="shared" si="13"/>
        <v>#DIV/0!</v>
      </c>
      <c r="U51" s="15" t="e">
        <f t="shared" si="14"/>
        <v>#DIV/0!</v>
      </c>
      <c r="V51" s="15" t="e">
        <f t="shared" si="15"/>
        <v>#DIV/0!</v>
      </c>
      <c r="W51" s="15" t="e">
        <f t="shared" si="16"/>
        <v>#DIV/0!</v>
      </c>
      <c r="X51" s="15" t="e">
        <f t="shared" si="17"/>
        <v>#DIV/0!</v>
      </c>
      <c r="Y51" s="15" t="e">
        <f t="shared" si="18"/>
        <v>#DIV/0!</v>
      </c>
    </row>
    <row r="52" spans="1:25" ht="24" outlineLevel="1" x14ac:dyDescent="0.25">
      <c r="A52" s="130" t="s">
        <v>32</v>
      </c>
      <c r="B52" s="132"/>
      <c r="C52" s="17" t="e">
        <f t="shared" si="5"/>
        <v>#DIV/0!</v>
      </c>
      <c r="D52" s="17" t="e">
        <f t="shared" si="19"/>
        <v>#DIV/0!</v>
      </c>
      <c r="E52" s="16" t="e">
        <f t="shared" si="20"/>
        <v>#DIV/0!</v>
      </c>
      <c r="F52" s="17" t="e">
        <f t="shared" si="21"/>
        <v>#DIV/0!</v>
      </c>
      <c r="G52" s="17" t="e">
        <f t="shared" si="22"/>
        <v>#DIV/0!</v>
      </c>
      <c r="H52" s="17" t="e">
        <f t="shared" si="6"/>
        <v>#DIV/0!</v>
      </c>
      <c r="I52" s="17"/>
      <c r="J52" s="17" t="e">
        <f t="shared" si="7"/>
        <v>#DIV/0!</v>
      </c>
      <c r="K52" s="17" t="e">
        <f t="shared" si="23"/>
        <v>#DIV/0!</v>
      </c>
      <c r="L52" s="17" t="e">
        <f t="shared" si="8"/>
        <v>#DIV/0!</v>
      </c>
      <c r="M52" s="17" t="e">
        <f t="shared" si="9"/>
        <v>#DIV/0!</v>
      </c>
      <c r="N52" s="17" t="e">
        <f t="shared" si="10"/>
        <v>#DIV/0!</v>
      </c>
      <c r="O52" s="17"/>
      <c r="P52" s="17"/>
      <c r="Q52" s="18" t="e">
        <f t="shared" si="11"/>
        <v>#DIV/0!</v>
      </c>
      <c r="R52" s="15" t="e">
        <f t="shared" si="12"/>
        <v>#DIV/0!</v>
      </c>
      <c r="S52" s="15"/>
      <c r="T52" s="15" t="e">
        <f t="shared" si="13"/>
        <v>#DIV/0!</v>
      </c>
      <c r="U52" s="15" t="e">
        <f t="shared" si="14"/>
        <v>#DIV/0!</v>
      </c>
      <c r="V52" s="15" t="e">
        <f t="shared" si="15"/>
        <v>#DIV/0!</v>
      </c>
      <c r="W52" s="15" t="e">
        <f t="shared" si="16"/>
        <v>#DIV/0!</v>
      </c>
      <c r="X52" s="15" t="e">
        <f t="shared" si="17"/>
        <v>#DIV/0!</v>
      </c>
      <c r="Y52" s="15" t="e">
        <f t="shared" si="18"/>
        <v>#DIV/0!</v>
      </c>
    </row>
    <row r="53" spans="1:25" outlineLevel="1" x14ac:dyDescent="0.25">
      <c r="A53" s="130" t="s">
        <v>71</v>
      </c>
      <c r="B53" s="132"/>
      <c r="C53" s="17" t="e">
        <f t="shared" si="5"/>
        <v>#DIV/0!</v>
      </c>
      <c r="D53" s="17" t="e">
        <f t="shared" si="19"/>
        <v>#DIV/0!</v>
      </c>
      <c r="E53" s="16" t="e">
        <f t="shared" si="20"/>
        <v>#DIV/0!</v>
      </c>
      <c r="F53" s="17" t="e">
        <f t="shared" si="21"/>
        <v>#DIV/0!</v>
      </c>
      <c r="G53" s="17" t="e">
        <f t="shared" si="22"/>
        <v>#DIV/0!</v>
      </c>
      <c r="H53" s="17" t="e">
        <f t="shared" si="6"/>
        <v>#DIV/0!</v>
      </c>
      <c r="I53" s="17"/>
      <c r="J53" s="17" t="e">
        <f t="shared" si="7"/>
        <v>#DIV/0!</v>
      </c>
      <c r="K53" s="17" t="e">
        <f t="shared" si="23"/>
        <v>#DIV/0!</v>
      </c>
      <c r="L53" s="17" t="e">
        <f t="shared" si="8"/>
        <v>#DIV/0!</v>
      </c>
      <c r="M53" s="17" t="e">
        <f t="shared" si="9"/>
        <v>#DIV/0!</v>
      </c>
      <c r="N53" s="17" t="e">
        <f t="shared" si="10"/>
        <v>#DIV/0!</v>
      </c>
      <c r="O53" s="17"/>
      <c r="P53" s="17"/>
      <c r="Q53" s="18" t="e">
        <f t="shared" si="11"/>
        <v>#DIV/0!</v>
      </c>
      <c r="R53" s="15" t="e">
        <f t="shared" si="12"/>
        <v>#DIV/0!</v>
      </c>
      <c r="S53" s="15"/>
      <c r="T53" s="15" t="e">
        <f t="shared" si="13"/>
        <v>#DIV/0!</v>
      </c>
      <c r="U53" s="15" t="e">
        <f t="shared" si="14"/>
        <v>#DIV/0!</v>
      </c>
      <c r="V53" s="15" t="e">
        <f t="shared" si="15"/>
        <v>#DIV/0!</v>
      </c>
      <c r="W53" s="15" t="e">
        <f t="shared" si="16"/>
        <v>#DIV/0!</v>
      </c>
      <c r="X53" s="15" t="e">
        <f t="shared" si="17"/>
        <v>#DIV/0!</v>
      </c>
      <c r="Y53" s="15" t="e">
        <f t="shared" si="18"/>
        <v>#DIV/0!</v>
      </c>
    </row>
    <row r="54" spans="1:25" ht="24" outlineLevel="1" x14ac:dyDescent="0.25">
      <c r="A54" s="130" t="s">
        <v>73</v>
      </c>
      <c r="B54" s="132"/>
      <c r="C54" s="17" t="e">
        <f t="shared" si="5"/>
        <v>#DIV/0!</v>
      </c>
      <c r="D54" s="17" t="e">
        <f t="shared" si="19"/>
        <v>#DIV/0!</v>
      </c>
      <c r="E54" s="16" t="e">
        <f t="shared" si="20"/>
        <v>#DIV/0!</v>
      </c>
      <c r="F54" s="17" t="e">
        <f t="shared" si="21"/>
        <v>#DIV/0!</v>
      </c>
      <c r="G54" s="17" t="e">
        <f t="shared" si="22"/>
        <v>#DIV/0!</v>
      </c>
      <c r="H54" s="17" t="e">
        <f t="shared" si="6"/>
        <v>#DIV/0!</v>
      </c>
      <c r="I54" s="17"/>
      <c r="J54" s="17" t="e">
        <f t="shared" si="7"/>
        <v>#DIV/0!</v>
      </c>
      <c r="K54" s="17" t="e">
        <f t="shared" si="23"/>
        <v>#DIV/0!</v>
      </c>
      <c r="L54" s="17" t="e">
        <f t="shared" si="8"/>
        <v>#DIV/0!</v>
      </c>
      <c r="M54" s="17" t="e">
        <f t="shared" si="9"/>
        <v>#DIV/0!</v>
      </c>
      <c r="N54" s="17" t="e">
        <f t="shared" si="10"/>
        <v>#DIV/0!</v>
      </c>
      <c r="O54" s="17"/>
      <c r="P54" s="17"/>
      <c r="Q54" s="18" t="e">
        <f t="shared" si="11"/>
        <v>#DIV/0!</v>
      </c>
      <c r="R54" s="15" t="e">
        <f t="shared" si="12"/>
        <v>#DIV/0!</v>
      </c>
      <c r="S54" s="15"/>
      <c r="T54" s="15" t="e">
        <f t="shared" si="13"/>
        <v>#DIV/0!</v>
      </c>
      <c r="U54" s="15" t="e">
        <f t="shared" si="14"/>
        <v>#DIV/0!</v>
      </c>
      <c r="V54" s="15" t="e">
        <f t="shared" si="15"/>
        <v>#DIV/0!</v>
      </c>
      <c r="W54" s="15" t="e">
        <f t="shared" si="16"/>
        <v>#DIV/0!</v>
      </c>
      <c r="X54" s="15" t="e">
        <f t="shared" si="17"/>
        <v>#DIV/0!</v>
      </c>
      <c r="Y54" s="15" t="e">
        <f t="shared" si="18"/>
        <v>#DIV/0!</v>
      </c>
    </row>
    <row r="55" spans="1:25" s="194" customFormat="1" outlineLevel="1" x14ac:dyDescent="0.25">
      <c r="A55" s="189" t="s">
        <v>35</v>
      </c>
      <c r="B55" s="190"/>
      <c r="C55" s="191" t="e">
        <f t="shared" si="5"/>
        <v>#DIV/0!</v>
      </c>
      <c r="D55" s="191" t="e">
        <f t="shared" si="19"/>
        <v>#DIV/0!</v>
      </c>
      <c r="E55" s="192" t="e">
        <f t="shared" si="20"/>
        <v>#DIV/0!</v>
      </c>
      <c r="F55" s="191" t="e">
        <f t="shared" si="21"/>
        <v>#DIV/0!</v>
      </c>
      <c r="G55" s="191" t="e">
        <f t="shared" si="22"/>
        <v>#DIV/0!</v>
      </c>
      <c r="H55" s="191" t="e">
        <f t="shared" si="6"/>
        <v>#DIV/0!</v>
      </c>
      <c r="I55" s="191"/>
      <c r="J55" s="191" t="e">
        <f t="shared" si="7"/>
        <v>#DIV/0!</v>
      </c>
      <c r="K55" s="191" t="e">
        <f t="shared" si="23"/>
        <v>#DIV/0!</v>
      </c>
      <c r="L55" s="191" t="e">
        <f t="shared" si="8"/>
        <v>#DIV/0!</v>
      </c>
      <c r="M55" s="191" t="e">
        <f t="shared" si="9"/>
        <v>#DIV/0!</v>
      </c>
      <c r="N55" s="191" t="e">
        <f t="shared" si="10"/>
        <v>#DIV/0!</v>
      </c>
      <c r="O55" s="191"/>
      <c r="P55" s="191"/>
      <c r="Q55" s="18" t="e">
        <f t="shared" si="11"/>
        <v>#DIV/0!</v>
      </c>
      <c r="R55" s="193" t="e">
        <f t="shared" si="12"/>
        <v>#DIV/0!</v>
      </c>
      <c r="S55" s="193"/>
      <c r="T55" s="193" t="e">
        <f t="shared" si="13"/>
        <v>#DIV/0!</v>
      </c>
      <c r="U55" s="193" t="e">
        <f t="shared" si="14"/>
        <v>#DIV/0!</v>
      </c>
      <c r="V55" s="193" t="e">
        <f t="shared" si="15"/>
        <v>#DIV/0!</v>
      </c>
      <c r="W55" s="193" t="e">
        <f t="shared" si="16"/>
        <v>#DIV/0!</v>
      </c>
      <c r="X55" s="193" t="e">
        <f t="shared" si="17"/>
        <v>#DIV/0!</v>
      </c>
      <c r="Y55" s="193" t="e">
        <f t="shared" si="18"/>
        <v>#DIV/0!</v>
      </c>
    </row>
    <row r="56" spans="1:25" s="194" customFormat="1" ht="24" outlineLevel="1" x14ac:dyDescent="0.25">
      <c r="A56" s="189" t="s">
        <v>74</v>
      </c>
      <c r="B56" s="190"/>
      <c r="C56" s="191" t="e">
        <f t="shared" si="5"/>
        <v>#DIV/0!</v>
      </c>
      <c r="D56" s="191" t="e">
        <f t="shared" si="19"/>
        <v>#DIV/0!</v>
      </c>
      <c r="E56" s="192" t="e">
        <f t="shared" si="20"/>
        <v>#DIV/0!</v>
      </c>
      <c r="F56" s="191" t="e">
        <f t="shared" si="21"/>
        <v>#DIV/0!</v>
      </c>
      <c r="G56" s="191" t="e">
        <f t="shared" si="22"/>
        <v>#DIV/0!</v>
      </c>
      <c r="H56" s="191" t="e">
        <f t="shared" si="6"/>
        <v>#DIV/0!</v>
      </c>
      <c r="I56" s="191"/>
      <c r="J56" s="191" t="e">
        <f t="shared" si="7"/>
        <v>#DIV/0!</v>
      </c>
      <c r="K56" s="191" t="e">
        <f t="shared" si="23"/>
        <v>#DIV/0!</v>
      </c>
      <c r="L56" s="191" t="e">
        <f t="shared" si="8"/>
        <v>#DIV/0!</v>
      </c>
      <c r="M56" s="191" t="e">
        <f t="shared" si="9"/>
        <v>#DIV/0!</v>
      </c>
      <c r="N56" s="191" t="e">
        <f t="shared" si="10"/>
        <v>#DIV/0!</v>
      </c>
      <c r="O56" s="191"/>
      <c r="P56" s="191"/>
      <c r="Q56" s="18" t="e">
        <f t="shared" si="11"/>
        <v>#DIV/0!</v>
      </c>
      <c r="R56" s="193" t="e">
        <f t="shared" si="12"/>
        <v>#DIV/0!</v>
      </c>
      <c r="S56" s="193"/>
      <c r="T56" s="193" t="e">
        <f t="shared" si="13"/>
        <v>#DIV/0!</v>
      </c>
      <c r="U56" s="193" t="e">
        <f t="shared" si="14"/>
        <v>#DIV/0!</v>
      </c>
      <c r="V56" s="193" t="e">
        <f t="shared" si="15"/>
        <v>#DIV/0!</v>
      </c>
      <c r="W56" s="193" t="e">
        <f t="shared" si="16"/>
        <v>#DIV/0!</v>
      </c>
      <c r="X56" s="193" t="e">
        <f t="shared" si="17"/>
        <v>#DIV/0!</v>
      </c>
      <c r="Y56" s="193" t="e">
        <f t="shared" si="18"/>
        <v>#DIV/0!</v>
      </c>
    </row>
    <row r="57" spans="1:25" ht="24" outlineLevel="1" x14ac:dyDescent="0.25">
      <c r="A57" s="130" t="s">
        <v>37</v>
      </c>
      <c r="B57" s="132"/>
      <c r="C57" s="17" t="e">
        <f t="shared" si="5"/>
        <v>#DIV/0!</v>
      </c>
      <c r="D57" s="17" t="e">
        <f t="shared" si="19"/>
        <v>#DIV/0!</v>
      </c>
      <c r="E57" s="16" t="e">
        <f t="shared" si="20"/>
        <v>#DIV/0!</v>
      </c>
      <c r="F57" s="17" t="e">
        <f t="shared" si="21"/>
        <v>#DIV/0!</v>
      </c>
      <c r="G57" s="17" t="e">
        <f t="shared" si="22"/>
        <v>#DIV/0!</v>
      </c>
      <c r="H57" s="17" t="e">
        <f t="shared" si="6"/>
        <v>#DIV/0!</v>
      </c>
      <c r="I57" s="17"/>
      <c r="J57" s="17" t="e">
        <f t="shared" si="7"/>
        <v>#DIV/0!</v>
      </c>
      <c r="K57" s="17" t="e">
        <f t="shared" si="23"/>
        <v>#DIV/0!</v>
      </c>
      <c r="L57" s="17" t="e">
        <f t="shared" si="8"/>
        <v>#DIV/0!</v>
      </c>
      <c r="M57" s="17" t="e">
        <f t="shared" si="9"/>
        <v>#DIV/0!</v>
      </c>
      <c r="N57" s="17" t="e">
        <f t="shared" si="10"/>
        <v>#DIV/0!</v>
      </c>
      <c r="O57" s="17"/>
      <c r="P57" s="17"/>
      <c r="Q57" s="18" t="e">
        <f t="shared" si="11"/>
        <v>#DIV/0!</v>
      </c>
      <c r="R57" s="15" t="e">
        <f t="shared" si="12"/>
        <v>#DIV/0!</v>
      </c>
      <c r="S57" s="15"/>
      <c r="T57" s="15" t="e">
        <f t="shared" si="13"/>
        <v>#DIV/0!</v>
      </c>
      <c r="U57" s="15" t="e">
        <f t="shared" si="14"/>
        <v>#DIV/0!</v>
      </c>
      <c r="V57" s="15" t="e">
        <f t="shared" si="15"/>
        <v>#DIV/0!</v>
      </c>
      <c r="W57" s="15" t="e">
        <f t="shared" si="16"/>
        <v>#DIV/0!</v>
      </c>
      <c r="X57" s="15" t="e">
        <f t="shared" si="17"/>
        <v>#DIV/0!</v>
      </c>
      <c r="Y57" s="15" t="e">
        <f t="shared" si="18"/>
        <v>#DIV/0!</v>
      </c>
    </row>
    <row r="58" spans="1:25" outlineLevel="1" x14ac:dyDescent="0.25">
      <c r="A58" s="130" t="s">
        <v>42</v>
      </c>
      <c r="B58" s="132"/>
      <c r="C58" s="17" t="e">
        <f t="shared" si="5"/>
        <v>#DIV/0!</v>
      </c>
      <c r="D58" s="17" t="e">
        <f t="shared" si="19"/>
        <v>#DIV/0!</v>
      </c>
      <c r="E58" s="16" t="e">
        <f t="shared" si="20"/>
        <v>#DIV/0!</v>
      </c>
      <c r="F58" s="17" t="e">
        <f t="shared" si="21"/>
        <v>#DIV/0!</v>
      </c>
      <c r="G58" s="17" t="e">
        <f t="shared" si="22"/>
        <v>#DIV/0!</v>
      </c>
      <c r="H58" s="17" t="e">
        <f t="shared" si="6"/>
        <v>#DIV/0!</v>
      </c>
      <c r="I58" s="17"/>
      <c r="J58" s="17" t="e">
        <f t="shared" si="7"/>
        <v>#DIV/0!</v>
      </c>
      <c r="K58" s="17" t="e">
        <f t="shared" si="23"/>
        <v>#DIV/0!</v>
      </c>
      <c r="L58" s="17" t="e">
        <f t="shared" si="8"/>
        <v>#DIV/0!</v>
      </c>
      <c r="M58" s="17" t="e">
        <f t="shared" si="9"/>
        <v>#DIV/0!</v>
      </c>
      <c r="N58" s="17" t="e">
        <f t="shared" si="10"/>
        <v>#DIV/0!</v>
      </c>
      <c r="O58" s="17"/>
      <c r="P58" s="17"/>
      <c r="Q58" s="18" t="e">
        <f t="shared" si="11"/>
        <v>#DIV/0!</v>
      </c>
      <c r="R58" s="15" t="e">
        <f t="shared" si="12"/>
        <v>#DIV/0!</v>
      </c>
      <c r="S58" s="15"/>
      <c r="T58" s="15" t="e">
        <f t="shared" si="13"/>
        <v>#DIV/0!</v>
      </c>
      <c r="U58" s="15" t="e">
        <f t="shared" si="14"/>
        <v>#DIV/0!</v>
      </c>
      <c r="V58" s="15" t="e">
        <f t="shared" si="15"/>
        <v>#DIV/0!</v>
      </c>
      <c r="W58" s="15" t="e">
        <f t="shared" si="16"/>
        <v>#DIV/0!</v>
      </c>
      <c r="X58" s="15" t="e">
        <f t="shared" si="17"/>
        <v>#DIV/0!</v>
      </c>
      <c r="Y58" s="15" t="e">
        <f t="shared" si="18"/>
        <v>#DIV/0!</v>
      </c>
    </row>
    <row r="59" spans="1:25" ht="24" outlineLevel="1" x14ac:dyDescent="0.25">
      <c r="A59" s="130" t="s">
        <v>43</v>
      </c>
      <c r="B59" s="132"/>
      <c r="C59" s="17" t="e">
        <f t="shared" si="5"/>
        <v>#DIV/0!</v>
      </c>
      <c r="D59" s="17" t="e">
        <f t="shared" si="19"/>
        <v>#DIV/0!</v>
      </c>
      <c r="E59" s="16" t="e">
        <f t="shared" si="20"/>
        <v>#DIV/0!</v>
      </c>
      <c r="F59" s="17" t="e">
        <f t="shared" si="21"/>
        <v>#DIV/0!</v>
      </c>
      <c r="G59" s="17" t="e">
        <f t="shared" si="22"/>
        <v>#DIV/0!</v>
      </c>
      <c r="H59" s="17" t="e">
        <f t="shared" si="6"/>
        <v>#DIV/0!</v>
      </c>
      <c r="I59" s="17"/>
      <c r="J59" s="17" t="e">
        <f t="shared" si="7"/>
        <v>#DIV/0!</v>
      </c>
      <c r="K59" s="17" t="e">
        <f t="shared" si="23"/>
        <v>#DIV/0!</v>
      </c>
      <c r="L59" s="17" t="e">
        <f t="shared" si="8"/>
        <v>#DIV/0!</v>
      </c>
      <c r="M59" s="17" t="e">
        <f t="shared" si="9"/>
        <v>#DIV/0!</v>
      </c>
      <c r="N59" s="17" t="e">
        <f t="shared" si="10"/>
        <v>#DIV/0!</v>
      </c>
      <c r="O59" s="17"/>
      <c r="P59" s="17"/>
      <c r="Q59" s="18" t="e">
        <f t="shared" si="11"/>
        <v>#DIV/0!</v>
      </c>
      <c r="R59" s="15" t="e">
        <f t="shared" si="12"/>
        <v>#DIV/0!</v>
      </c>
      <c r="S59" s="15"/>
      <c r="T59" s="15" t="e">
        <f t="shared" si="13"/>
        <v>#DIV/0!</v>
      </c>
      <c r="U59" s="15" t="e">
        <f t="shared" si="14"/>
        <v>#DIV/0!</v>
      </c>
      <c r="V59" s="15" t="e">
        <f t="shared" si="15"/>
        <v>#DIV/0!</v>
      </c>
      <c r="W59" s="15" t="e">
        <f t="shared" si="16"/>
        <v>#DIV/0!</v>
      </c>
      <c r="X59" s="15" t="e">
        <f t="shared" si="17"/>
        <v>#DIV/0!</v>
      </c>
      <c r="Y59" s="15" t="e">
        <f t="shared" si="18"/>
        <v>#DIV/0!</v>
      </c>
    </row>
    <row r="60" spans="1:25" x14ac:dyDescent="0.25">
      <c r="A60" s="19" t="s">
        <v>44</v>
      </c>
      <c r="B60" s="20">
        <f t="shared" ref="B60:Y60" si="24">SUM(B38:B59)-B37</f>
        <v>0</v>
      </c>
      <c r="C60" s="20" t="e">
        <f t="shared" si="24"/>
        <v>#DIV/0!</v>
      </c>
      <c r="D60" s="20" t="e">
        <f t="shared" si="24"/>
        <v>#DIV/0!</v>
      </c>
      <c r="E60" s="20" t="e">
        <f t="shared" si="24"/>
        <v>#DIV/0!</v>
      </c>
      <c r="F60" s="20" t="e">
        <f t="shared" si="24"/>
        <v>#DIV/0!</v>
      </c>
      <c r="G60" s="20" t="e">
        <f t="shared" si="24"/>
        <v>#DIV/0!</v>
      </c>
      <c r="H60" s="20" t="e">
        <f t="shared" si="24"/>
        <v>#DIV/0!</v>
      </c>
      <c r="I60" s="20"/>
      <c r="J60" s="20" t="e">
        <f t="shared" si="24"/>
        <v>#DIV/0!</v>
      </c>
      <c r="K60" s="20" t="e">
        <f t="shared" si="24"/>
        <v>#DIV/0!</v>
      </c>
      <c r="L60" s="20" t="e">
        <f t="shared" si="24"/>
        <v>#DIV/0!</v>
      </c>
      <c r="M60" s="20" t="e">
        <f t="shared" si="24"/>
        <v>#DIV/0!</v>
      </c>
      <c r="N60" s="20" t="e">
        <f t="shared" si="24"/>
        <v>#DIV/0!</v>
      </c>
      <c r="O60" s="20"/>
      <c r="P60" s="20"/>
      <c r="Q60" s="20" t="e">
        <f t="shared" si="24"/>
        <v>#DIV/0!</v>
      </c>
      <c r="R60" s="20" t="e">
        <f t="shared" si="24"/>
        <v>#DIV/0!</v>
      </c>
      <c r="S60" s="20" t="e">
        <f t="shared" si="24"/>
        <v>#DIV/0!</v>
      </c>
      <c r="T60" s="20" t="e">
        <f t="shared" si="24"/>
        <v>#DIV/0!</v>
      </c>
      <c r="U60" s="20" t="e">
        <f t="shared" si="24"/>
        <v>#DIV/0!</v>
      </c>
      <c r="V60" s="20" t="e">
        <f t="shared" si="24"/>
        <v>#DIV/0!</v>
      </c>
      <c r="W60" s="20" t="e">
        <f t="shared" si="24"/>
        <v>#DIV/0!</v>
      </c>
      <c r="X60" s="20" t="e">
        <f t="shared" si="24"/>
        <v>#DIV/0!</v>
      </c>
      <c r="Y60" s="20" t="e">
        <f t="shared" si="24"/>
        <v>#DIV/0!</v>
      </c>
    </row>
    <row r="61" spans="1:25" hidden="1" x14ac:dyDescent="0.25">
      <c r="B61" s="21" t="e">
        <f>B60-B38-B39-B45-B53-B54-B55-B58-#REF!-#REF!-#REF!-B44</f>
        <v>#REF!</v>
      </c>
      <c r="C61" s="21" t="e">
        <f>C60-C38-C39-C45-C53-C54-C55-C58-#REF!-#REF!-#REF!-C44</f>
        <v>#DIV/0!</v>
      </c>
      <c r="D61" s="21" t="e">
        <f>D60-D38-D39-D45-D53-D54-D55-D58-#REF!-#REF!-#REF!-D44</f>
        <v>#DIV/0!</v>
      </c>
      <c r="E61" s="21" t="e">
        <f>E60-E38-E39-E45-E53-E54-E55-E58-#REF!-#REF!-#REF!-E44</f>
        <v>#DIV/0!</v>
      </c>
      <c r="F61" s="21" t="e">
        <f>F60-F38-F39-F45-F53-F54-F55-F58-#REF!-#REF!-#REF!-F44</f>
        <v>#DIV/0!</v>
      </c>
      <c r="G61" s="21" t="e">
        <f>G60-G38-G39-G45-G53-G54-G55-G58-#REF!-#REF!-#REF!-G44</f>
        <v>#DIV/0!</v>
      </c>
      <c r="H61" s="21" t="e">
        <f>H60-H38-H39-H45-H53-H54-H55-H58-#REF!-#REF!-#REF!-H44</f>
        <v>#DIV/0!</v>
      </c>
      <c r="I61" s="21"/>
      <c r="J61" s="21" t="e">
        <f>J60-J38-J39-J45-J53-J54-J55-J58-#REF!-#REF!-#REF!-J44</f>
        <v>#DIV/0!</v>
      </c>
      <c r="K61" s="21" t="e">
        <f>K60-K38-K39-K45-K53-K54-K55-K58-#REF!-#REF!-#REF!-K44</f>
        <v>#DIV/0!</v>
      </c>
      <c r="L61" s="21" t="e">
        <f>L60-L38-L39-L45-L53-L54-L55-L58-#REF!-#REF!-#REF!-L44</f>
        <v>#DIV/0!</v>
      </c>
      <c r="M61" s="21" t="e">
        <f>M60-M38-M39-M45-M53-M54-M55-M58-#REF!-#REF!-#REF!-M44</f>
        <v>#DIV/0!</v>
      </c>
      <c r="N61" s="21" t="e">
        <f>N60-N38-N39-N45-N53-N54-N55-N58-#REF!-#REF!-#REF!-N44</f>
        <v>#DIV/0!</v>
      </c>
      <c r="O61" s="21"/>
      <c r="P61" s="21"/>
      <c r="Q61" s="21" t="e">
        <f>Q60-Q38-Q39-Q45-Q53-Q54-Q55-Q58-#REF!-#REF!-#REF!-Q44</f>
        <v>#DIV/0!</v>
      </c>
      <c r="R61" s="21" t="e">
        <f>R60-R38-R39-R45-R53-R54-R55-R58-#REF!-#REF!-#REF!-R44</f>
        <v>#DIV/0!</v>
      </c>
      <c r="S61" s="21" t="e">
        <f>S60-S38-S39-S45-S53-S54-S55-S58-#REF!-#REF!-#REF!-S44</f>
        <v>#DIV/0!</v>
      </c>
      <c r="T61" s="21" t="e">
        <f>T60-T38-T39-T45-T53-T54-T55-T58-#REF!-#REF!-#REF!-T44</f>
        <v>#DIV/0!</v>
      </c>
      <c r="U61" s="21" t="e">
        <f>U60-U38-U39-U45-U53-U54-U55-U58-#REF!-#REF!-#REF!-U44</f>
        <v>#DIV/0!</v>
      </c>
      <c r="V61" s="21" t="e">
        <f>V60-V38-V39-V45-V53-V54-V55-V58-#REF!-#REF!-#REF!-V44</f>
        <v>#DIV/0!</v>
      </c>
      <c r="W61" s="21" t="e">
        <f>W60-W38-W39-W45-W53-W54-W55-W58-#REF!-#REF!-#REF!-W44</f>
        <v>#DIV/0!</v>
      </c>
      <c r="X61" s="21" t="e">
        <f>X60-X38-X39-X45-X53-X54-X55-X58-#REF!-#REF!-#REF!-X44</f>
        <v>#DIV/0!</v>
      </c>
      <c r="Y61" s="21" t="e">
        <f>Y60-Y38-Y39-Y45-Y53-Y54-Y55-Y58-#REF!-#REF!-#REF!-Y44</f>
        <v>#DIV/0!</v>
      </c>
    </row>
    <row r="65" spans="1:3" x14ac:dyDescent="0.25">
      <c r="A65" s="2" t="s">
        <v>97</v>
      </c>
      <c r="B65" s="26"/>
      <c r="C65" s="24" t="s">
        <v>98</v>
      </c>
    </row>
  </sheetData>
  <mergeCells count="23">
    <mergeCell ref="W6:W7"/>
    <mergeCell ref="X6:X7"/>
    <mergeCell ref="Y6:Y7"/>
    <mergeCell ref="U6:U7"/>
    <mergeCell ref="V6:V7"/>
    <mergeCell ref="T6:T7"/>
    <mergeCell ref="C6:C7"/>
    <mergeCell ref="E6:E7"/>
    <mergeCell ref="F6:F7"/>
    <mergeCell ref="G6:G7"/>
    <mergeCell ref="H6:H7"/>
    <mergeCell ref="J6:J7"/>
    <mergeCell ref="L6:L7"/>
    <mergeCell ref="M6:M7"/>
    <mergeCell ref="N6:N7"/>
    <mergeCell ref="Q6:Q7"/>
    <mergeCell ref="R6:R7"/>
    <mergeCell ref="S6:S7"/>
    <mergeCell ref="A3:C3"/>
    <mergeCell ref="B5:B7"/>
    <mergeCell ref="D6:D7"/>
    <mergeCell ref="A2:C2"/>
    <mergeCell ref="K6:K7"/>
  </mergeCells>
  <conditionalFormatting sqref="A60:J61 L60:XFD61 A36:V36 X36:XFD36">
    <cfRule type="cellIs" dxfId="3" priority="5" operator="equal">
      <formula>0</formula>
    </cfRule>
  </conditionalFormatting>
  <conditionalFormatting sqref="D60:D61">
    <cfRule type="cellIs" dxfId="2" priority="4" operator="equal">
      <formula>0</formula>
    </cfRule>
  </conditionalFormatting>
  <conditionalFormatting sqref="K60:K61">
    <cfRule type="cellIs" dxfId="1" priority="3" operator="equal">
      <formula>0</formula>
    </cfRule>
  </conditionalFormatting>
  <conditionalFormatting sqref="W36">
    <cfRule type="cellIs" dxfId="0" priority="1" operator="equal">
      <formula>0</formula>
    </cfRule>
  </conditionalFormatting>
  <pageMargins left="0.51181102362204722" right="0" top="0" bottom="0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15" sqref="D15"/>
    </sheetView>
  </sheetViews>
  <sheetFormatPr defaultColWidth="9.140625" defaultRowHeight="15" x14ac:dyDescent="0.25"/>
  <cols>
    <col min="1" max="1" width="30" style="134" customWidth="1"/>
    <col min="2" max="2" width="40" style="134" customWidth="1"/>
    <col min="3" max="3" width="19.140625" style="135" customWidth="1"/>
    <col min="4" max="4" width="16.85546875" style="135" customWidth="1"/>
    <col min="5" max="5" width="16.28515625" style="135" customWidth="1"/>
    <col min="6" max="6" width="12.140625" style="136" customWidth="1"/>
    <col min="7" max="7" width="17.140625" style="158" customWidth="1"/>
    <col min="8" max="8" width="16.140625" style="158" customWidth="1"/>
    <col min="9" max="9" width="15" style="134" customWidth="1"/>
    <col min="10" max="10" width="19.42578125" style="134" customWidth="1"/>
    <col min="11" max="16384" width="9.140625" style="134"/>
  </cols>
  <sheetData>
    <row r="1" spans="1:9" ht="15.75" thickBot="1" x14ac:dyDescent="0.3">
      <c r="A1" s="138" t="s">
        <v>175</v>
      </c>
    </row>
    <row r="2" spans="1:9" ht="24" customHeight="1" x14ac:dyDescent="0.25">
      <c r="A2" s="485" t="s">
        <v>156</v>
      </c>
      <c r="B2" s="426" t="s">
        <v>157</v>
      </c>
      <c r="C2" s="488" t="s">
        <v>169</v>
      </c>
      <c r="D2" s="488"/>
      <c r="E2" s="488"/>
      <c r="F2" s="491" t="s">
        <v>159</v>
      </c>
      <c r="G2" s="493" t="s">
        <v>172</v>
      </c>
      <c r="H2" s="495" t="s">
        <v>173</v>
      </c>
      <c r="I2" s="489" t="s">
        <v>174</v>
      </c>
    </row>
    <row r="3" spans="1:9" ht="25.5" customHeight="1" x14ac:dyDescent="0.25">
      <c r="A3" s="486"/>
      <c r="B3" s="487"/>
      <c r="C3" s="157" t="s">
        <v>168</v>
      </c>
      <c r="D3" s="157" t="s">
        <v>170</v>
      </c>
      <c r="E3" s="186" t="s">
        <v>158</v>
      </c>
      <c r="F3" s="492"/>
      <c r="G3" s="494"/>
      <c r="H3" s="496"/>
      <c r="I3" s="490"/>
    </row>
    <row r="4" spans="1:9" s="137" customFormat="1" ht="15.75" x14ac:dyDescent="0.25">
      <c r="A4" s="154" t="s">
        <v>84</v>
      </c>
      <c r="B4" s="155"/>
      <c r="C4" s="156">
        <f>SUM(C5:C7)</f>
        <v>47085979.720000006</v>
      </c>
      <c r="D4" s="156">
        <f>SUM(D5:D7)</f>
        <v>39238316.433333337</v>
      </c>
      <c r="E4" s="156">
        <f>SUM(E5:E7)</f>
        <v>3161769.5833333335</v>
      </c>
      <c r="F4" s="172"/>
      <c r="G4" s="179">
        <f t="shared" ref="G4" si="0">SUM(G5:G7)</f>
        <v>2328120</v>
      </c>
      <c r="H4" s="160">
        <f>H16/E16*E4</f>
        <v>2332724.6113344659</v>
      </c>
      <c r="I4" s="166">
        <f>G4+H4</f>
        <v>4660844.6113344654</v>
      </c>
    </row>
    <row r="5" spans="1:9" x14ac:dyDescent="0.25">
      <c r="A5" s="143" t="s">
        <v>163</v>
      </c>
      <c r="B5" s="144" t="s">
        <v>164</v>
      </c>
      <c r="C5" s="145">
        <v>23896524.879999999</v>
      </c>
      <c r="D5" s="145">
        <f t="shared" ref="D5:D6" si="1">C5/1.2</f>
        <v>19913770.733333334</v>
      </c>
      <c r="E5" s="145">
        <v>32477.26</v>
      </c>
      <c r="F5" s="173">
        <v>43553</v>
      </c>
      <c r="G5" s="180"/>
      <c r="H5" s="161"/>
      <c r="I5" s="167"/>
    </row>
    <row r="6" spans="1:9" ht="30" x14ac:dyDescent="0.25">
      <c r="A6" s="143" t="s">
        <v>160</v>
      </c>
      <c r="B6" s="144" t="s">
        <v>161</v>
      </c>
      <c r="C6" s="145">
        <v>19445450.960000001</v>
      </c>
      <c r="D6" s="145">
        <f t="shared" si="1"/>
        <v>16204542.466666669</v>
      </c>
      <c r="E6" s="145">
        <v>9289.09</v>
      </c>
      <c r="F6" s="174" t="s">
        <v>162</v>
      </c>
      <c r="G6" s="180"/>
      <c r="H6" s="161"/>
      <c r="I6" s="167"/>
    </row>
    <row r="7" spans="1:9" x14ac:dyDescent="0.25">
      <c r="A7" s="143" t="s">
        <v>171</v>
      </c>
      <c r="B7" s="144"/>
      <c r="C7" s="145">
        <v>3744003.88</v>
      </c>
      <c r="D7" s="145">
        <f t="shared" ref="D7:D9" si="2">C7/1.2</f>
        <v>3120003.2333333334</v>
      </c>
      <c r="E7" s="145">
        <f>D7</f>
        <v>3120003.2333333334</v>
      </c>
      <c r="F7" s="173"/>
      <c r="G7" s="181">
        <v>2328120</v>
      </c>
      <c r="H7" s="161"/>
      <c r="I7" s="167"/>
    </row>
    <row r="8" spans="1:9" s="137" customFormat="1" ht="15.75" x14ac:dyDescent="0.25">
      <c r="A8" s="140" t="s">
        <v>165</v>
      </c>
      <c r="B8" s="141"/>
      <c r="C8" s="142">
        <f>SUM(C9:C10)</f>
        <v>14185632</v>
      </c>
      <c r="D8" s="142">
        <f>SUM(D9:D10)</f>
        <v>11821360.000000002</v>
      </c>
      <c r="E8" s="142">
        <f>SUM(E9:E10)</f>
        <v>458.33333333333337</v>
      </c>
      <c r="F8" s="175"/>
      <c r="G8" s="182">
        <f t="shared" ref="G8" si="3">SUM(G9:G10)</f>
        <v>0</v>
      </c>
      <c r="H8" s="162">
        <f>H16/E16*E8</f>
        <v>338.15413131226654</v>
      </c>
      <c r="I8" s="168">
        <f>G8+H8</f>
        <v>338.15413131226654</v>
      </c>
    </row>
    <row r="9" spans="1:9" s="139" customFormat="1" x14ac:dyDescent="0.25">
      <c r="A9" s="146" t="s">
        <v>166</v>
      </c>
      <c r="B9" s="147" t="s">
        <v>167</v>
      </c>
      <c r="C9" s="148">
        <v>14185082</v>
      </c>
      <c r="D9" s="148">
        <f t="shared" si="2"/>
        <v>11820901.666666668</v>
      </c>
      <c r="E9" s="148"/>
      <c r="F9" s="176">
        <v>43525</v>
      </c>
      <c r="G9" s="183"/>
      <c r="H9" s="163"/>
      <c r="I9" s="169"/>
    </row>
    <row r="10" spans="1:9" x14ac:dyDescent="0.25">
      <c r="A10" s="143" t="s">
        <v>171</v>
      </c>
      <c r="B10" s="144"/>
      <c r="C10" s="145">
        <v>550</v>
      </c>
      <c r="D10" s="145">
        <f t="shared" ref="D10:D15" si="4">C10/1.2</f>
        <v>458.33333333333337</v>
      </c>
      <c r="E10" s="145">
        <f>D10</f>
        <v>458.33333333333337</v>
      </c>
      <c r="F10" s="173"/>
      <c r="G10" s="180"/>
      <c r="H10" s="161"/>
      <c r="I10" s="167"/>
    </row>
    <row r="11" spans="1:9" s="137" customFormat="1" ht="15.75" x14ac:dyDescent="0.25">
      <c r="A11" s="140" t="s">
        <v>53</v>
      </c>
      <c r="B11" s="141"/>
      <c r="C11" s="142">
        <f>SUM(C12:C13)</f>
        <v>550</v>
      </c>
      <c r="D11" s="142">
        <f>SUM(D12:D13)</f>
        <v>458.33333333333337</v>
      </c>
      <c r="E11" s="142">
        <f>SUM(E12:E13)</f>
        <v>458.33333333333337</v>
      </c>
      <c r="F11" s="175"/>
      <c r="G11" s="182">
        <f t="shared" ref="G11" si="5">SUM(G12:G13)</f>
        <v>0</v>
      </c>
      <c r="H11" s="162">
        <f>H16/E16*E11</f>
        <v>338.15413131226654</v>
      </c>
      <c r="I11" s="168">
        <f>G11+H11</f>
        <v>338.15413131226654</v>
      </c>
    </row>
    <row r="12" spans="1:9" x14ac:dyDescent="0.25">
      <c r="A12" s="143"/>
      <c r="B12" s="144"/>
      <c r="C12" s="145"/>
      <c r="D12" s="145"/>
      <c r="E12" s="145"/>
      <c r="F12" s="173"/>
      <c r="G12" s="180"/>
      <c r="H12" s="161"/>
      <c r="I12" s="167"/>
    </row>
    <row r="13" spans="1:9" x14ac:dyDescent="0.25">
      <c r="A13" s="143" t="s">
        <v>171</v>
      </c>
      <c r="B13" s="144"/>
      <c r="C13" s="145">
        <v>550</v>
      </c>
      <c r="D13" s="145">
        <f t="shared" si="4"/>
        <v>458.33333333333337</v>
      </c>
      <c r="E13" s="145">
        <f>D13</f>
        <v>458.33333333333337</v>
      </c>
      <c r="F13" s="173"/>
      <c r="G13" s="180"/>
      <c r="H13" s="161"/>
      <c r="I13" s="167"/>
    </row>
    <row r="14" spans="1:9" s="137" customFormat="1" ht="15.75" x14ac:dyDescent="0.25">
      <c r="A14" s="140" t="s">
        <v>87</v>
      </c>
      <c r="B14" s="141"/>
      <c r="C14" s="142">
        <f>SUM(C15:C15)</f>
        <v>28275.722033898306</v>
      </c>
      <c r="D14" s="142">
        <f>SUM(D15:D15)</f>
        <v>23563.101694915254</v>
      </c>
      <c r="E14" s="142">
        <f>SUM(E15:E15)</f>
        <v>23563.101694915254</v>
      </c>
      <c r="F14" s="175"/>
      <c r="G14" s="182">
        <f t="shared" ref="G14" si="6">SUM(G15:G15)</f>
        <v>0</v>
      </c>
      <c r="H14" s="162">
        <f>H16/E16*E14</f>
        <v>17384.640402909081</v>
      </c>
      <c r="I14" s="168">
        <f>G14+H14</f>
        <v>17384.640402909081</v>
      </c>
    </row>
    <row r="15" spans="1:9" ht="15.75" thickBot="1" x14ac:dyDescent="0.3">
      <c r="A15" s="149" t="s">
        <v>171</v>
      </c>
      <c r="B15" s="150"/>
      <c r="C15" s="151">
        <v>28275.722033898306</v>
      </c>
      <c r="D15" s="151">
        <f t="shared" si="4"/>
        <v>23563.101694915254</v>
      </c>
      <c r="E15" s="151">
        <f>D15</f>
        <v>23563.101694915254</v>
      </c>
      <c r="F15" s="177"/>
      <c r="G15" s="184"/>
      <c r="H15" s="164"/>
      <c r="I15" s="170"/>
    </row>
    <row r="16" spans="1:9" s="138" customFormat="1" thickBot="1" x14ac:dyDescent="0.3">
      <c r="A16" s="152" t="s">
        <v>176</v>
      </c>
      <c r="B16" s="153"/>
      <c r="C16" s="159">
        <f>C4+C8+C11+C14</f>
        <v>61300437.442033902</v>
      </c>
      <c r="D16" s="159">
        <f>D4+D8+D11+D14</f>
        <v>51083697.868361585</v>
      </c>
      <c r="E16" s="159">
        <f>E4+E8+E11+E14</f>
        <v>3186249.3516949159</v>
      </c>
      <c r="F16" s="178"/>
      <c r="G16" s="185">
        <f>G4+G8+G11+G14</f>
        <v>2328120</v>
      </c>
      <c r="H16" s="165">
        <v>2350785.56</v>
      </c>
      <c r="I16" s="171">
        <f>I4+I8+I11+I14</f>
        <v>4678905.5599999987</v>
      </c>
    </row>
  </sheetData>
  <mergeCells count="7">
    <mergeCell ref="I2:I3"/>
    <mergeCell ref="A2:A3"/>
    <mergeCell ref="B2:B3"/>
    <mergeCell ref="C2:E2"/>
    <mergeCell ref="F2:F3"/>
    <mergeCell ref="G2:G3"/>
    <mergeCell ref="H2:H3"/>
  </mergeCells>
  <pageMargins left="0" right="0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ф. 1.3</vt:lpstr>
      <vt:lpstr>ф. 1.6</vt:lpstr>
      <vt:lpstr>Расчет К 2018</vt:lpstr>
      <vt:lpstr>Сводные ОХР</vt:lpstr>
      <vt:lpstr>Энергосервис 20 и 26 2019</vt:lpstr>
      <vt:lpstr>ТП по ставке С1 Эн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2022-03-30T14:20:31Z</dcterms:modified>
</cp:coreProperties>
</file>