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iukhovans\Desktop\ИНДИВИДУАЛЬНЫЕ ПРОЕКТЫ\БУНИНСКИЕ ЛУГА\РАСКР ИНФ\"/>
    </mc:Choice>
  </mc:AlternateContent>
  <bookViews>
    <workbookView xWindow="0" yWindow="0" windowWidth="28800" windowHeight="12435" activeTab="9"/>
  </bookViews>
  <sheets>
    <sheet name="1" sheetId="8" r:id="rId1"/>
    <sheet name="2" sheetId="9" r:id="rId2"/>
    <sheet name="3" sheetId="10" r:id="rId3"/>
    <sheet name="4" sheetId="11" r:id="rId4"/>
    <sheet name="5" sheetId="12" r:id="rId5"/>
    <sheet name="6" sheetId="13" r:id="rId6"/>
    <sheet name="7" sheetId="14" r:id="rId7"/>
    <sheet name="8" sheetId="15" r:id="rId8"/>
    <sheet name="9" sheetId="17" r:id="rId9"/>
    <sheet name="10" sheetId="16" r:id="rId10"/>
  </sheets>
  <definedNames>
    <definedName name="_xlnm.Print_Area" localSheetId="0">'1'!$A$1:$F$28</definedName>
    <definedName name="_xlnm.Print_Area" localSheetId="9">'10'!$A$1:$F$25</definedName>
    <definedName name="_xlnm.Print_Area" localSheetId="1">'2'!$A$1:$F$29</definedName>
    <definedName name="_xlnm.Print_Area" localSheetId="2">'3'!$A$1:$F$22</definedName>
    <definedName name="_xlnm.Print_Area" localSheetId="3">'4'!$A$1:$F$13</definedName>
    <definedName name="_xlnm.Print_Area" localSheetId="4">'5'!$A$1:$F$23</definedName>
    <definedName name="_xlnm.Print_Area" localSheetId="5">'6'!$A$1:$F$23</definedName>
    <definedName name="_xlnm.Print_Area" localSheetId="6">'7'!$A$1:$F$29</definedName>
    <definedName name="_xlnm.Print_Area" localSheetId="7">'8'!$A$1:$F$12</definedName>
    <definedName name="_xlnm.Print_Area" localSheetId="8">'9'!$A$1:$F$14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7" l="1"/>
  <c r="E21" i="12" l="1"/>
  <c r="E23" i="12" s="1"/>
  <c r="E19" i="12"/>
  <c r="E20" i="12" s="1"/>
  <c r="E13" i="12"/>
  <c r="E14" i="12" s="1"/>
  <c r="E12" i="15" l="1"/>
  <c r="E26" i="8" l="1"/>
  <c r="E28" i="8" s="1"/>
  <c r="E24" i="8"/>
  <c r="E25" i="8" s="1"/>
  <c r="E18" i="8"/>
  <c r="E19" i="8" s="1"/>
  <c r="E12" i="8"/>
  <c r="E13" i="8" s="1"/>
  <c r="E21" i="16" l="1"/>
  <c r="E13" i="16"/>
  <c r="E23" i="16" l="1"/>
  <c r="D19" i="16"/>
  <c r="E25" i="14" l="1"/>
  <c r="E19" i="14"/>
  <c r="E13" i="14"/>
  <c r="E19" i="13"/>
  <c r="E12" i="13"/>
  <c r="E18" i="10"/>
  <c r="E12" i="10"/>
  <c r="E25" i="9"/>
  <c r="E18" i="9"/>
  <c r="E12" i="9"/>
  <c r="E25" i="16" l="1"/>
  <c r="E22" i="16"/>
  <c r="E14" i="16"/>
  <c r="E27" i="14" l="1"/>
  <c r="E29" i="14" s="1"/>
  <c r="E26" i="14"/>
  <c r="E20" i="14"/>
  <c r="E14" i="14"/>
  <c r="E21" i="13" l="1"/>
  <c r="E23" i="13" s="1"/>
  <c r="E20" i="13"/>
  <c r="E13" i="13"/>
  <c r="E13" i="11" l="1"/>
  <c r="E20" i="10"/>
  <c r="E22" i="10" l="1"/>
  <c r="E19" i="10"/>
  <c r="E13" i="10"/>
  <c r="E27" i="9" l="1"/>
  <c r="E29" i="9" s="1"/>
  <c r="E26" i="9"/>
  <c r="E19" i="9"/>
  <c r="E13" i="9"/>
</calcChain>
</file>

<file path=xl/sharedStrings.xml><?xml version="1.0" encoding="utf-8"?>
<sst xmlns="http://schemas.openxmlformats.org/spreadsheetml/2006/main" count="327" uniqueCount="72">
  <si>
    <t>Мероприятие</t>
  </si>
  <si>
    <t>№ п/п</t>
  </si>
  <si>
    <t>Итого</t>
  </si>
  <si>
    <t>Наименование</t>
  </si>
  <si>
    <t>Организационные мероприятия</t>
  </si>
  <si>
    <t xml:space="preserve">Организация коммерческого учета </t>
  </si>
  <si>
    <t>Строительство ТП</t>
  </si>
  <si>
    <t>Стандартизированная ставка (без учета НДС), руб</t>
  </si>
  <si>
    <t>Стоимость, тыс.руб.</t>
  </si>
  <si>
    <t>Максимальная мощность, протяженность линий, количество ТП, кВт/км/шт.</t>
  </si>
  <si>
    <t>Кабельные линии в траншеях одножильные с резиновой или пластмассовой изоляцией сечением провода от 200 до 250 кв мм включительно с двумя кабелями в траншее</t>
  </si>
  <si>
    <t xml:space="preserve">Кабельные линии 0,4 кВ </t>
  </si>
  <si>
    <t>Кабельные линии в траншеях многожильные с резиновой или пластмассовой изоляцией сечением провода от 200 до 250 кв мм включительно с двумя кабелями в траншее</t>
  </si>
  <si>
    <t>1-й этап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</si>
  <si>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</t>
    </r>
    <r>
      <rPr>
        <b/>
        <sz val="14"/>
        <color theme="1"/>
        <rFont val="Times New Roman"/>
        <family val="1"/>
        <charset val="204"/>
      </rPr>
      <t xml:space="preserve">на подготовку и выдачу сетевой организацией технических условий заявителю </t>
    </r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</si>
  <si>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</t>
    </r>
    <r>
      <rPr>
        <b/>
        <sz val="14"/>
        <color theme="1"/>
        <rFont val="Times New Roman"/>
        <family val="1"/>
        <charset val="204"/>
      </rPr>
      <t>на  проверку выполнения технических условий заявителем</t>
    </r>
  </si>
  <si>
    <t>2-й этап</t>
  </si>
  <si>
    <t>3-й этап</t>
  </si>
  <si>
    <t>Итого 1,2,3 -этапы с учетом индексации мероприятий "последняя миля"</t>
  </si>
  <si>
    <t>Затраты на присоединение к вышестоящей сетевой организации (всего)</t>
  </si>
  <si>
    <t>Итого 1-й этап с учетом индексации мероприятий "последняя миля"</t>
  </si>
  <si>
    <t>Затраты на присоединение к вышестоящей сетевой организации (1-й этап)</t>
  </si>
  <si>
    <t>Итого 2-й этап с учетом индексации мероприятий "последняя миля"</t>
  </si>
  <si>
    <t>Затраты на присоединение к вышестоящей сетевой организации (2-й этап)</t>
  </si>
  <si>
    <t>Итого 3-й этап с учетом индексации мероприятий "последняя миля"</t>
  </si>
  <si>
    <t>Затраты на присоединение к вышестоящей сетевой организации (3-й этап)</t>
  </si>
  <si>
    <t>Максимальная мощность - 1670,2 кВт</t>
  </si>
  <si>
    <t xml:space="preserve">Кабельные линии 20 кВ </t>
  </si>
  <si>
    <t>Кабельные линии в траншеях одножильные с резиновой или пластмассовой изоляцией сечением провода 500 кв мм с четырьмя кабелями в траншее</t>
  </si>
  <si>
    <t>Кабельные линии в траншеях многожильные с резиновой или пластмассовой изоляцией сечением провода 240 кв мм с двумя кабелями в траншее</t>
  </si>
  <si>
    <t>Строительство РТП</t>
  </si>
  <si>
    <t xml:space="preserve">Строительство встроенной РТП 20/0,4 кВ 2х1250 кВА </t>
  </si>
  <si>
    <t>Максимальная мощность - 1625,0 кВт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</si>
  <si>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3.3/1, 3.3/2, корп. 3.12 ДОУ, БРП2 НО,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</si>
  <si>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Кабельные линии в траншеях одножильные с резиновой или пластмассовой изоляцией сечением провода 250 кв мм с двумя кабелями в траншее</t>
  </si>
  <si>
    <t>Кабельные линии в траншеях многожильные с резиновой или пластмассовой изоляцией сечением провода 200 кв мм с двумя кабелями в траншее</t>
  </si>
  <si>
    <t xml:space="preserve">Строительство встроенной ТП 20/0,4 кВ 2х1250 кВА </t>
  </si>
  <si>
    <t xml:space="preserve">Строительство встроенной ТП 20/0,4 кВ 2х1600 кВА </t>
  </si>
  <si>
    <t>Организация коммерческого учета             (трехфазные прямого включения 0,4 кВ - 2 шт)</t>
  </si>
  <si>
    <t>Организация коммерческого учета             (трехфазные полукосвенного включения 0,4 кВ - 2 шт)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</si>
  <si>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3.2/1, 3.2/2, БРП-1 НО,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</si>
  <si>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Максимальная мощность - 1636,0 кВт</t>
  </si>
  <si>
    <t>Кабельные линии в траншеях одножильные с резиновой или пластмассовой изоляцией сечением провода 240 кв мм с двумя кабелями в траншее</t>
  </si>
  <si>
    <t>Кабельные линии в траншеях многожильные с бумажной изоляцией сечением провода 200 кв мм с двумя кабелями в траншее</t>
  </si>
  <si>
    <t>Максимальная мощность - 1788,1 кВт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</si>
  <si>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3.7/1, 3.7/2,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</si>
  <si>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Итого с учетом индексации мероприятий "последняя миля"</t>
  </si>
  <si>
    <t xml:space="preserve">Затраты на присоединение к вышестоящей сетевой организации </t>
  </si>
  <si>
    <t>Максимальная мощность - 1593,4 кВт</t>
  </si>
  <si>
    <t>Кабельные линии в траншеях одножильные с резиновой или пластмассовой изоляцией сечением провода от 100 до 200 кв мм включительно с двумя кабелями в траншее</t>
  </si>
  <si>
    <t>Кабельные линии в траншеях многожильные  с резиновой или пластмассовой изоляцией сечением провода от 200 до 250 кв мм включительно с двумя кабелями в траншее</t>
  </si>
  <si>
    <t>Итого 1,2 -этапы с учетом индексации мероприятий "последняя миля"</t>
  </si>
  <si>
    <t>Максимальная мощность - 1419,2 кВт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</si>
  <si>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корп. 3.16 торговый центр, 3.18, 3.19, 3.20, 3.21 (парковки), БРП-5 НО,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</si>
  <si>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Кабельные линии в траншеях многожильные  с резиновой или пластмассовой изоляцией сечением провода 50 кв мм с двумя кабелями в траншее</t>
  </si>
  <si>
    <t>Организация коммерческого учета             (трехфазные полукосвенного включения 0,4 кВ - 12 шт)</t>
  </si>
  <si>
    <t>Максимальная мощность - 1174,3 кВт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</si>
  <si>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3.5/1, 3.5/3, корп. 3.17 (ЛОС), БРП-3,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</si>
  <si>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Кабельные линии в траншеях многожильные с резиновой или пластмассовой изоляцией сечением провода от 200 до 250 кв мм включительно  с двумя кабелями в траншее</t>
  </si>
  <si>
    <t>Максимальная мощность - 1960,9 кВт</t>
  </si>
  <si>
    <t>Кабельные линии в траншеях одножильные с резиновой или пластмассовой изоляцией сечением провода 200 кв мм  с двумя кабелями в траншее</t>
  </si>
  <si>
    <t>Максимальная мощность - 2133,7 кВт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</si>
  <si>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3.1/1, 3.1/2, корп. 3.13 СОШ, пристройка БРП-1 НО,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</si>
  <si>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Кабельные линии в траншеях многожильные с резиновой или пластмассовой изоляцией сечением провода 100 кв мм с двумя кабелями в траншее</t>
  </si>
  <si>
    <t>Кабельные линии в траншеях многожильные с резиновой или пластмассовой изоляцией сечением провода до 50 кв мм включительно с двумя кабелями в траншее</t>
  </si>
  <si>
    <t>Максимальная мощность - 4900 кВт</t>
  </si>
  <si>
    <t xml:space="preserve">Технологическое присоединение энергопринимающих устройств ООО "Специализированный застройщик СТРОЙКОМ" ВРУ жилых домов корп. 2.6/1, 2.8/1, 2.8/2, БРП-НО, расположенные на земельных участках, по адресу: Россия, Москва г, Сосенское п, Столбово д, кадастровый номер земельного участка 77:17:0120316:21831
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</si>
  <si>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3.5/2, 3.6/1, 3.6/2,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</si>
  <si>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жилой застройки корп. 3.4/1, 3.9,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</si>
  <si>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 xml:space="preserve">Технологическое присоединение энергопринимающих устройств Публичное акционерное общество «ПИК – специализированный застройщик» ВРУ жилого дома корп. 3.8/1, БРП-4 НО, расположенные на земельных участках, по адресу: Россия, Москва г, Сосенское п, Столбово д, кадастровый номер земельного участка 77:17:0120316:11173
</t>
  </si>
  <si>
    <t>Организация коммерческого учета             (трехфазные прямого включения 0,4 кВ - 2 шт, трехфазные полукосвенного включения 0,4 кВ - 2 шт)</t>
  </si>
  <si>
    <t>Затраты на присоединение к вышестоящей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</si>
</sst>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topLeftCell="A19" zoomScale="62" zoomScaleNormal="100" zoomScaleSheetLayoutView="62" workbookViewId="0">
      <selection activeCell="C32" sqref="C32"/>
    </sheetView>
  </sheetViews>
  <sheetFormatPr defaultColWidth="9.140625"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9.140625" style="1" customWidth="1"/>
    <col min="6" max="6" width="20" style="1" bestFit="1" customWidth="1"/>
    <col min="7" max="16384" width="9.140625" style="1"/>
  </cols>
  <sheetData>
    <row r="1" spans="1:6" s="3" customFormat="1" ht="139.5" customHeight="1" x14ac:dyDescent="0.3">
      <c r="A1" s="24" t="s">
        <v>67</v>
      </c>
      <c r="B1" s="24"/>
      <c r="C1" s="24"/>
      <c r="D1" s="24"/>
      <c r="E1" s="24"/>
      <c r="F1" s="24"/>
    </row>
    <row r="2" spans="1:6" s="3" customFormat="1" ht="18.75" x14ac:dyDescent="0.3">
      <c r="A2" s="24" t="s">
        <v>26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6635.92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28</v>
      </c>
      <c r="D8" s="2">
        <v>2.19</v>
      </c>
      <c r="E8" s="6">
        <v>55207584.990000002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29</v>
      </c>
      <c r="D9" s="2">
        <v>0.8</v>
      </c>
      <c r="E9" s="6">
        <v>3436099.89</v>
      </c>
      <c r="F9" s="7"/>
    </row>
    <row r="10" spans="1:6" s="3" customFormat="1" ht="54" customHeight="1" x14ac:dyDescent="0.25">
      <c r="A10" s="2">
        <v>4</v>
      </c>
      <c r="B10" s="5" t="s">
        <v>30</v>
      </c>
      <c r="C10" s="5" t="s">
        <v>31</v>
      </c>
      <c r="D10" s="2">
        <v>1670.2</v>
      </c>
      <c r="E10" s="6">
        <v>20852682.16</v>
      </c>
      <c r="F10" s="7"/>
    </row>
    <row r="11" spans="1:6" s="3" customFormat="1" ht="54" customHeight="1" x14ac:dyDescent="0.25">
      <c r="A11" s="2">
        <v>5</v>
      </c>
      <c r="B11" s="30" t="s">
        <v>20</v>
      </c>
      <c r="C11" s="31"/>
      <c r="D11" s="2"/>
      <c r="E11" s="8">
        <v>81185867.870000005</v>
      </c>
      <c r="F11" s="7"/>
    </row>
    <row r="12" spans="1:6" s="3" customFormat="1" ht="54" customHeight="1" x14ac:dyDescent="0.25">
      <c r="A12" s="2">
        <v>6</v>
      </c>
      <c r="B12" s="28" t="s">
        <v>21</v>
      </c>
      <c r="C12" s="29"/>
      <c r="D12" s="2"/>
      <c r="E12" s="6">
        <f>E27*28.92%</f>
        <v>2750737.5473039998</v>
      </c>
      <c r="F12" s="7"/>
    </row>
    <row r="13" spans="1:6" s="3" customFormat="1" ht="54" customHeight="1" x14ac:dyDescent="0.25">
      <c r="A13" s="9">
        <v>7</v>
      </c>
      <c r="B13" s="32" t="s">
        <v>2</v>
      </c>
      <c r="C13" s="33"/>
      <c r="D13" s="9"/>
      <c r="E13" s="8">
        <f>E11+E12</f>
        <v>83936605.417304009</v>
      </c>
      <c r="F13" s="10"/>
    </row>
    <row r="14" spans="1:6" s="3" customFormat="1" ht="32.25" customHeight="1" x14ac:dyDescent="0.25">
      <c r="A14" s="36" t="s">
        <v>16</v>
      </c>
      <c r="B14" s="37"/>
      <c r="C14" s="37"/>
      <c r="D14" s="37"/>
      <c r="E14" s="37"/>
      <c r="F14" s="38"/>
    </row>
    <row r="15" spans="1:6" s="3" customFormat="1" ht="171" customHeight="1" x14ac:dyDescent="0.25">
      <c r="A15" s="2">
        <v>1</v>
      </c>
      <c r="B15" s="5" t="s">
        <v>4</v>
      </c>
      <c r="C15" s="5" t="s">
        <v>15</v>
      </c>
      <c r="D15" s="2">
        <v>1</v>
      </c>
      <c r="E15" s="6">
        <v>6635.92</v>
      </c>
      <c r="F15" s="7"/>
    </row>
    <row r="16" spans="1:6" s="3" customFormat="1" ht="130.5" customHeight="1" x14ac:dyDescent="0.25">
      <c r="A16" s="2">
        <v>2</v>
      </c>
      <c r="B16" s="5" t="s">
        <v>11</v>
      </c>
      <c r="C16" s="5" t="s">
        <v>29</v>
      </c>
      <c r="D16" s="2">
        <v>0.8</v>
      </c>
      <c r="E16" s="6">
        <v>3436099.89</v>
      </c>
      <c r="F16" s="7"/>
    </row>
    <row r="17" spans="1:6" s="3" customFormat="1" ht="47.25" customHeight="1" x14ac:dyDescent="0.25">
      <c r="A17" s="2">
        <v>3</v>
      </c>
      <c r="B17" s="30" t="s">
        <v>22</v>
      </c>
      <c r="C17" s="31"/>
      <c r="D17" s="2"/>
      <c r="E17" s="8">
        <v>3514893.9</v>
      </c>
      <c r="F17" s="7"/>
    </row>
    <row r="18" spans="1:6" s="3" customFormat="1" ht="42" customHeight="1" x14ac:dyDescent="0.25">
      <c r="A18" s="2">
        <v>4</v>
      </c>
      <c r="B18" s="28" t="s">
        <v>23</v>
      </c>
      <c r="C18" s="29"/>
      <c r="D18" s="2"/>
      <c r="E18" s="6">
        <f>E27*24.16%</f>
        <v>2297988.213792</v>
      </c>
      <c r="F18" s="7"/>
    </row>
    <row r="19" spans="1:6" s="3" customFormat="1" ht="50.25" customHeight="1" x14ac:dyDescent="0.25">
      <c r="A19" s="9">
        <v>5</v>
      </c>
      <c r="B19" s="32" t="s">
        <v>2</v>
      </c>
      <c r="C19" s="33"/>
      <c r="D19" s="9"/>
      <c r="E19" s="8">
        <f>E17+E18</f>
        <v>5812882.1137920003</v>
      </c>
      <c r="F19" s="10"/>
    </row>
    <row r="20" spans="1:6" s="3" customFormat="1" ht="34.5" customHeight="1" x14ac:dyDescent="0.25">
      <c r="A20" s="36" t="s">
        <v>17</v>
      </c>
      <c r="B20" s="37"/>
      <c r="C20" s="37"/>
      <c r="D20" s="37"/>
      <c r="E20" s="37"/>
      <c r="F20" s="38"/>
    </row>
    <row r="21" spans="1:6" s="3" customFormat="1" ht="177" customHeight="1" x14ac:dyDescent="0.25">
      <c r="A21" s="2">
        <v>1</v>
      </c>
      <c r="B21" s="5" t="s">
        <v>4</v>
      </c>
      <c r="C21" s="5" t="s">
        <v>15</v>
      </c>
      <c r="D21" s="2">
        <v>1</v>
      </c>
      <c r="E21" s="6">
        <v>6635.92</v>
      </c>
      <c r="F21" s="7"/>
    </row>
    <row r="22" spans="1:6" s="3" customFormat="1" ht="123.75" customHeight="1" x14ac:dyDescent="0.25">
      <c r="A22" s="2">
        <v>2</v>
      </c>
      <c r="B22" s="5" t="s">
        <v>11</v>
      </c>
      <c r="C22" s="5" t="s">
        <v>29</v>
      </c>
      <c r="D22" s="2">
        <v>1.6</v>
      </c>
      <c r="E22" s="6">
        <v>6872199.7800000003</v>
      </c>
      <c r="F22" s="7"/>
    </row>
    <row r="23" spans="1:6" s="3" customFormat="1" ht="51" customHeight="1" x14ac:dyDescent="0.25">
      <c r="A23" s="2">
        <v>3</v>
      </c>
      <c r="B23" s="30" t="s">
        <v>24</v>
      </c>
      <c r="C23" s="31"/>
      <c r="D23" s="2"/>
      <c r="E23" s="8">
        <v>7023151.8899999997</v>
      </c>
      <c r="F23" s="7"/>
    </row>
    <row r="24" spans="1:6" s="3" customFormat="1" ht="39.75" customHeight="1" x14ac:dyDescent="0.25">
      <c r="A24" s="2">
        <v>4</v>
      </c>
      <c r="B24" s="28" t="s">
        <v>25</v>
      </c>
      <c r="C24" s="29"/>
      <c r="D24" s="2"/>
      <c r="E24" s="6">
        <f>E27*46.92%</f>
        <v>4462814.8589039994</v>
      </c>
      <c r="F24" s="7"/>
    </row>
    <row r="25" spans="1:6" s="3" customFormat="1" ht="58.5" customHeight="1" thickBot="1" x14ac:dyDescent="0.3">
      <c r="A25" s="11">
        <v>5</v>
      </c>
      <c r="B25" s="34" t="s">
        <v>2</v>
      </c>
      <c r="C25" s="35"/>
      <c r="D25" s="11"/>
      <c r="E25" s="12">
        <f>E23+E24</f>
        <v>11485966.748903999</v>
      </c>
      <c r="F25" s="13"/>
    </row>
    <row r="26" spans="1:6" s="3" customFormat="1" ht="41.25" customHeight="1" x14ac:dyDescent="0.25">
      <c r="A26" s="14">
        <v>1</v>
      </c>
      <c r="B26" s="26" t="s">
        <v>18</v>
      </c>
      <c r="C26" s="27"/>
      <c r="D26" s="15"/>
      <c r="E26" s="16">
        <f>E11+E17+E23</f>
        <v>91723913.660000011</v>
      </c>
      <c r="F26" s="17"/>
    </row>
    <row r="27" spans="1:6" s="3" customFormat="1" ht="18.75" x14ac:dyDescent="0.25">
      <c r="A27" s="18">
        <v>2</v>
      </c>
      <c r="B27" s="28" t="s">
        <v>19</v>
      </c>
      <c r="C27" s="29"/>
      <c r="D27" s="2"/>
      <c r="E27" s="8">
        <v>9511540.6199999992</v>
      </c>
      <c r="F27" s="19"/>
    </row>
    <row r="28" spans="1:6" s="3" customFormat="1" ht="19.5" thickBot="1" x14ac:dyDescent="0.3">
      <c r="A28" s="20">
        <v>3</v>
      </c>
      <c r="B28" s="41" t="s">
        <v>2</v>
      </c>
      <c r="C28" s="42"/>
      <c r="D28" s="21"/>
      <c r="E28" s="22">
        <f>E26+E27</f>
        <v>101235454.28000002</v>
      </c>
      <c r="F28" s="23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ht="62.25" customHeight="1" x14ac:dyDescent="0.3">
      <c r="A31" s="39"/>
      <c r="B31" s="40"/>
      <c r="C31" s="40"/>
      <c r="D31" s="40"/>
      <c r="E31" s="40"/>
      <c r="F31" s="40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>
      <c r="F45" s="4"/>
    </row>
    <row r="46" spans="6:6" s="3" customFormat="1" x14ac:dyDescent="0.25">
      <c r="F46" s="4"/>
    </row>
    <row r="47" spans="6:6" s="3" customFormat="1" x14ac:dyDescent="0.25">
      <c r="F47" s="4"/>
    </row>
    <row r="48" spans="6:6" s="3" customFormat="1" x14ac:dyDescent="0.25">
      <c r="F48" s="4"/>
    </row>
    <row r="49" spans="6:6" s="3" customFormat="1" x14ac:dyDescent="0.25">
      <c r="F49" s="4"/>
    </row>
    <row r="50" spans="6:6" s="3" customFormat="1" x14ac:dyDescent="0.25"/>
    <row r="51" spans="6:6" s="3" customFormat="1" x14ac:dyDescent="0.25"/>
    <row r="52" spans="6:6" s="3" customFormat="1" x14ac:dyDescent="0.25"/>
    <row r="53" spans="6:6" s="3" customFormat="1" x14ac:dyDescent="0.25"/>
    <row r="54" spans="6:6" s="3" customFormat="1" x14ac:dyDescent="0.25"/>
  </sheetData>
  <mergeCells count="22">
    <mergeCell ref="A31:F31"/>
    <mergeCell ref="B28:C28"/>
    <mergeCell ref="A5:F5"/>
    <mergeCell ref="A6:A7"/>
    <mergeCell ref="B6:B7"/>
    <mergeCell ref="D6:D7"/>
    <mergeCell ref="A1:F1"/>
    <mergeCell ref="A2:F2"/>
    <mergeCell ref="A3:F3"/>
    <mergeCell ref="B26:C26"/>
    <mergeCell ref="B27:C27"/>
    <mergeCell ref="B11:C11"/>
    <mergeCell ref="B12:C12"/>
    <mergeCell ref="B13:C13"/>
    <mergeCell ref="B17:C17"/>
    <mergeCell ref="B18:C18"/>
    <mergeCell ref="B23:C23"/>
    <mergeCell ref="B24:C24"/>
    <mergeCell ref="B25:C25"/>
    <mergeCell ref="A14:F14"/>
    <mergeCell ref="A20:F20"/>
    <mergeCell ref="B19:C19"/>
  </mergeCells>
  <pageMargins left="0.7" right="0.7" top="0.75" bottom="0.75" header="0.3" footer="0.3"/>
  <pageSetup paperSize="9"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BreakPreview" zoomScale="62" zoomScaleNormal="100" zoomScaleSheetLayoutView="62" workbookViewId="0">
      <selection activeCell="H6" sqref="H6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9.140625" style="3" customWidth="1"/>
    <col min="6" max="6" width="21.7109375" style="3" bestFit="1" customWidth="1"/>
    <col min="7" max="16384" width="9.140625" style="1"/>
  </cols>
  <sheetData>
    <row r="1" spans="1:6" s="3" customFormat="1" ht="116.25" customHeight="1" x14ac:dyDescent="0.3">
      <c r="A1" s="24" t="s">
        <v>66</v>
      </c>
      <c r="B1" s="24"/>
      <c r="C1" s="24"/>
      <c r="D1" s="24"/>
      <c r="E1" s="24"/>
      <c r="F1" s="24"/>
    </row>
    <row r="2" spans="1:6" s="3" customFormat="1" ht="18.75" x14ac:dyDescent="0.3">
      <c r="A2" s="24" t="s">
        <v>65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9953.8799999999992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49</v>
      </c>
      <c r="D8" s="2">
        <v>0.05</v>
      </c>
      <c r="E8" s="6">
        <v>416491.99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64</v>
      </c>
      <c r="D9" s="2">
        <v>0.5</v>
      </c>
      <c r="E9" s="6">
        <v>1641658.59</v>
      </c>
      <c r="F9" s="7"/>
    </row>
    <row r="10" spans="1:6" s="3" customFormat="1" ht="54" customHeight="1" x14ac:dyDescent="0.25">
      <c r="A10" s="2">
        <v>4</v>
      </c>
      <c r="B10" s="5" t="s">
        <v>6</v>
      </c>
      <c r="C10" s="5" t="s">
        <v>37</v>
      </c>
      <c r="D10" s="2">
        <v>2652.1</v>
      </c>
      <c r="E10" s="6">
        <v>25386566.039999999</v>
      </c>
      <c r="F10" s="7"/>
    </row>
    <row r="11" spans="1:6" s="3" customFormat="1" ht="54" customHeight="1" x14ac:dyDescent="0.25">
      <c r="A11" s="2">
        <v>5</v>
      </c>
      <c r="B11" s="5" t="s">
        <v>5</v>
      </c>
      <c r="C11" s="5" t="s">
        <v>38</v>
      </c>
      <c r="D11" s="2">
        <v>2</v>
      </c>
      <c r="E11" s="6">
        <v>75702.14</v>
      </c>
      <c r="F11" s="7"/>
    </row>
    <row r="12" spans="1:6" s="3" customFormat="1" ht="54" customHeight="1" x14ac:dyDescent="0.25">
      <c r="A12" s="2">
        <v>6</v>
      </c>
      <c r="B12" s="30" t="s">
        <v>20</v>
      </c>
      <c r="C12" s="31"/>
      <c r="D12" s="2"/>
      <c r="E12" s="8">
        <v>28121742.629999999</v>
      </c>
      <c r="F12" s="7"/>
    </row>
    <row r="13" spans="1:6" s="3" customFormat="1" ht="54" customHeight="1" x14ac:dyDescent="0.25">
      <c r="A13" s="2">
        <v>7</v>
      </c>
      <c r="B13" s="28" t="s">
        <v>21</v>
      </c>
      <c r="C13" s="29"/>
      <c r="D13" s="2"/>
      <c r="E13" s="6">
        <f>E24*54.12%</f>
        <v>15102062.22756</v>
      </c>
      <c r="F13" s="7"/>
    </row>
    <row r="14" spans="1:6" s="3" customFormat="1" ht="54" customHeight="1" x14ac:dyDescent="0.25">
      <c r="A14" s="9">
        <v>8</v>
      </c>
      <c r="B14" s="32" t="s">
        <v>2</v>
      </c>
      <c r="C14" s="33"/>
      <c r="D14" s="9"/>
      <c r="E14" s="8">
        <f>E12+E13</f>
        <v>43223804.857560001</v>
      </c>
      <c r="F14" s="10"/>
    </row>
    <row r="15" spans="1:6" s="3" customFormat="1" ht="32.25" customHeight="1" x14ac:dyDescent="0.25">
      <c r="A15" s="36" t="s">
        <v>16</v>
      </c>
      <c r="B15" s="37"/>
      <c r="C15" s="37"/>
      <c r="D15" s="37"/>
      <c r="E15" s="37"/>
      <c r="F15" s="38"/>
    </row>
    <row r="16" spans="1:6" s="3" customFormat="1" ht="171" customHeight="1" x14ac:dyDescent="0.25">
      <c r="A16" s="2">
        <v>1</v>
      </c>
      <c r="B16" s="5" t="s">
        <v>4</v>
      </c>
      <c r="C16" s="5" t="s">
        <v>15</v>
      </c>
      <c r="D16" s="2">
        <v>1</v>
      </c>
      <c r="E16" s="6">
        <v>9953.8799999999992</v>
      </c>
      <c r="F16" s="7"/>
    </row>
    <row r="17" spans="1:6" s="3" customFormat="1" ht="130.5" customHeight="1" x14ac:dyDescent="0.25">
      <c r="A17" s="2">
        <v>2</v>
      </c>
      <c r="B17" s="5" t="s">
        <v>11</v>
      </c>
      <c r="C17" s="5" t="s">
        <v>64</v>
      </c>
      <c r="D17" s="2">
        <v>0.4</v>
      </c>
      <c r="E17" s="6">
        <v>1313326.8700000001</v>
      </c>
      <c r="F17" s="7"/>
    </row>
    <row r="18" spans="1:6" s="3" customFormat="1" ht="130.5" customHeight="1" x14ac:dyDescent="0.25">
      <c r="A18" s="2">
        <v>3</v>
      </c>
      <c r="B18" s="5" t="s">
        <v>27</v>
      </c>
      <c r="C18" s="5" t="s">
        <v>49</v>
      </c>
      <c r="D18" s="2">
        <v>0.05</v>
      </c>
      <c r="E18" s="6">
        <v>416491.99</v>
      </c>
      <c r="F18" s="7"/>
    </row>
    <row r="19" spans="1:6" s="3" customFormat="1" ht="130.5" customHeight="1" x14ac:dyDescent="0.25">
      <c r="A19" s="2">
        <v>4</v>
      </c>
      <c r="B19" s="5" t="s">
        <v>6</v>
      </c>
      <c r="C19" s="5" t="s">
        <v>37</v>
      </c>
      <c r="D19" s="2">
        <f>4900-2652.1</f>
        <v>2247.9</v>
      </c>
      <c r="E19" s="6">
        <v>21521353.48</v>
      </c>
      <c r="F19" s="7"/>
    </row>
    <row r="20" spans="1:6" s="3" customFormat="1" ht="47.25" customHeight="1" x14ac:dyDescent="0.25">
      <c r="A20" s="2">
        <v>5</v>
      </c>
      <c r="B20" s="30" t="s">
        <v>22</v>
      </c>
      <c r="C20" s="31"/>
      <c r="D20" s="2"/>
      <c r="E20" s="8">
        <v>23749400.829999998</v>
      </c>
      <c r="F20" s="7"/>
    </row>
    <row r="21" spans="1:6" s="3" customFormat="1" ht="42" customHeight="1" x14ac:dyDescent="0.25">
      <c r="A21" s="2">
        <v>6</v>
      </c>
      <c r="B21" s="28" t="s">
        <v>23</v>
      </c>
      <c r="C21" s="29"/>
      <c r="D21" s="2"/>
      <c r="E21" s="6">
        <f>E24*45.88%</f>
        <v>12802709.072440002</v>
      </c>
      <c r="F21" s="7"/>
    </row>
    <row r="22" spans="1:6" s="3" customFormat="1" ht="50.25" customHeight="1" thickBot="1" x14ac:dyDescent="0.3">
      <c r="A22" s="9">
        <v>7</v>
      </c>
      <c r="B22" s="32" t="s">
        <v>2</v>
      </c>
      <c r="C22" s="33"/>
      <c r="D22" s="9"/>
      <c r="E22" s="8">
        <f>E20+E21</f>
        <v>36552109.902439997</v>
      </c>
      <c r="F22" s="10"/>
    </row>
    <row r="23" spans="1:6" s="3" customFormat="1" ht="41.25" customHeight="1" x14ac:dyDescent="0.25">
      <c r="A23" s="14">
        <v>1</v>
      </c>
      <c r="B23" s="26" t="s">
        <v>51</v>
      </c>
      <c r="C23" s="27"/>
      <c r="D23" s="15"/>
      <c r="E23" s="16">
        <f>E12+E20</f>
        <v>51871143.459999993</v>
      </c>
      <c r="F23" s="17"/>
    </row>
    <row r="24" spans="1:6" s="3" customFormat="1" ht="18.75" x14ac:dyDescent="0.25">
      <c r="A24" s="18">
        <v>2</v>
      </c>
      <c r="B24" s="28" t="s">
        <v>19</v>
      </c>
      <c r="C24" s="29"/>
      <c r="D24" s="2"/>
      <c r="E24" s="8">
        <v>27904771.300000001</v>
      </c>
      <c r="F24" s="19"/>
    </row>
    <row r="25" spans="1:6" s="3" customFormat="1" ht="19.5" thickBot="1" x14ac:dyDescent="0.3">
      <c r="A25" s="20">
        <v>3</v>
      </c>
      <c r="B25" s="41" t="s">
        <v>2</v>
      </c>
      <c r="C25" s="42"/>
      <c r="D25" s="21"/>
      <c r="E25" s="22">
        <f>E23+E24</f>
        <v>79775914.75999999</v>
      </c>
      <c r="F25" s="23"/>
    </row>
    <row r="26" spans="1:6" s="3" customFormat="1" x14ac:dyDescent="0.25">
      <c r="F26" s="4"/>
    </row>
    <row r="27" spans="1:6" s="3" customFormat="1" x14ac:dyDescent="0.25">
      <c r="F27" s="4"/>
    </row>
    <row r="28" spans="1:6" s="3" customFormat="1" x14ac:dyDescent="0.25">
      <c r="F28" s="4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>
      <c r="F45" s="4"/>
    </row>
    <row r="46" spans="6:6" s="3" customFormat="1" x14ac:dyDescent="0.25">
      <c r="F46" s="4"/>
    </row>
    <row r="47" spans="6:6" s="3" customFormat="1" x14ac:dyDescent="0.25"/>
    <row r="48" spans="6:6" s="3" customFormat="1" x14ac:dyDescent="0.25"/>
    <row r="49" s="3" customFormat="1" x14ac:dyDescent="0.25"/>
    <row r="50" s="3" customFormat="1" x14ac:dyDescent="0.25"/>
    <row r="51" s="3" customFormat="1" x14ac:dyDescent="0.25"/>
  </sheetData>
  <mergeCells count="17">
    <mergeCell ref="B12:C12"/>
    <mergeCell ref="B13:C13"/>
    <mergeCell ref="B14:C14"/>
    <mergeCell ref="A15:F15"/>
    <mergeCell ref="B20:C20"/>
    <mergeCell ref="A1:F1"/>
    <mergeCell ref="A2:F2"/>
    <mergeCell ref="A3:F3"/>
    <mergeCell ref="A5:F5"/>
    <mergeCell ref="A6:A7"/>
    <mergeCell ref="B6:B7"/>
    <mergeCell ref="D6:D7"/>
    <mergeCell ref="B24:C24"/>
    <mergeCell ref="B25:C25"/>
    <mergeCell ref="B22:C22"/>
    <mergeCell ref="B23:C23"/>
    <mergeCell ref="B21:C21"/>
  </mergeCell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zoomScale="62" zoomScaleNormal="100" zoomScaleSheetLayoutView="62" workbookViewId="0">
      <selection activeCell="E28" sqref="E28"/>
    </sheetView>
  </sheetViews>
  <sheetFormatPr defaultColWidth="9.140625" defaultRowHeight="15" x14ac:dyDescent="0.25"/>
  <cols>
    <col min="1" max="1" width="7" style="3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33</v>
      </c>
      <c r="B1" s="47"/>
      <c r="C1" s="47"/>
      <c r="D1" s="47"/>
      <c r="E1" s="47"/>
      <c r="F1" s="47"/>
    </row>
    <row r="2" spans="1:6" s="3" customFormat="1" ht="18.75" x14ac:dyDescent="0.3">
      <c r="A2" s="24" t="s">
        <v>32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6635.92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34</v>
      </c>
      <c r="D8" s="2">
        <v>0.15</v>
      </c>
      <c r="E8" s="6">
        <v>1435948.92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35</v>
      </c>
      <c r="D9" s="2">
        <v>1.8</v>
      </c>
      <c r="E9" s="6">
        <v>7678950.7300000004</v>
      </c>
      <c r="F9" s="7"/>
    </row>
    <row r="10" spans="1:6" s="3" customFormat="1" ht="54" customHeight="1" x14ac:dyDescent="0.25">
      <c r="A10" s="2">
        <v>4</v>
      </c>
      <c r="B10" s="5" t="s">
        <v>6</v>
      </c>
      <c r="C10" s="5" t="s">
        <v>37</v>
      </c>
      <c r="D10" s="2">
        <v>1625</v>
      </c>
      <c r="E10" s="6">
        <v>15556197.800000001</v>
      </c>
      <c r="F10" s="7"/>
    </row>
    <row r="11" spans="1:6" s="3" customFormat="1" ht="54" customHeight="1" x14ac:dyDescent="0.25">
      <c r="A11" s="2">
        <v>5</v>
      </c>
      <c r="B11" s="30" t="s">
        <v>20</v>
      </c>
      <c r="C11" s="31"/>
      <c r="D11" s="2"/>
      <c r="E11" s="8">
        <v>25209267.609999999</v>
      </c>
      <c r="F11" s="7"/>
    </row>
    <row r="12" spans="1:6" s="3" customFormat="1" ht="54" customHeight="1" x14ac:dyDescent="0.25">
      <c r="A12" s="2">
        <v>6</v>
      </c>
      <c r="B12" s="28" t="s">
        <v>21</v>
      </c>
      <c r="C12" s="29"/>
      <c r="D12" s="2"/>
      <c r="E12" s="6">
        <f>E28*79.08%</f>
        <v>7318168.6452719998</v>
      </c>
      <c r="F12" s="7"/>
    </row>
    <row r="13" spans="1:6" s="3" customFormat="1" ht="54" customHeight="1" x14ac:dyDescent="0.25">
      <c r="A13" s="9">
        <v>7</v>
      </c>
      <c r="B13" s="32" t="s">
        <v>2</v>
      </c>
      <c r="C13" s="33"/>
      <c r="D13" s="9"/>
      <c r="E13" s="8">
        <f>E11+E12</f>
        <v>32527436.255272001</v>
      </c>
      <c r="F13" s="10"/>
    </row>
    <row r="14" spans="1:6" s="3" customFormat="1" ht="32.25" customHeight="1" x14ac:dyDescent="0.25">
      <c r="A14" s="36" t="s">
        <v>16</v>
      </c>
      <c r="B14" s="37"/>
      <c r="C14" s="37"/>
      <c r="D14" s="37"/>
      <c r="E14" s="37"/>
      <c r="F14" s="38"/>
    </row>
    <row r="15" spans="1:6" s="3" customFormat="1" ht="179.25" customHeight="1" x14ac:dyDescent="0.25">
      <c r="A15" s="2">
        <v>1</v>
      </c>
      <c r="B15" s="5" t="s">
        <v>4</v>
      </c>
      <c r="C15" s="5" t="s">
        <v>15</v>
      </c>
      <c r="D15" s="2">
        <v>1</v>
      </c>
      <c r="E15" s="6">
        <v>6635.92</v>
      </c>
      <c r="F15" s="7"/>
    </row>
    <row r="16" spans="1:6" s="3" customFormat="1" ht="97.5" customHeight="1" x14ac:dyDescent="0.25">
      <c r="A16" s="2">
        <v>2</v>
      </c>
      <c r="B16" s="5" t="s">
        <v>5</v>
      </c>
      <c r="C16" s="5" t="s">
        <v>38</v>
      </c>
      <c r="D16" s="2">
        <v>2</v>
      </c>
      <c r="E16" s="6">
        <v>75702.14</v>
      </c>
      <c r="F16" s="7"/>
    </row>
    <row r="17" spans="1:6" s="3" customFormat="1" ht="47.25" customHeight="1" x14ac:dyDescent="0.25">
      <c r="A17" s="2">
        <v>3</v>
      </c>
      <c r="B17" s="30" t="s">
        <v>22</v>
      </c>
      <c r="C17" s="31"/>
      <c r="D17" s="2"/>
      <c r="E17" s="8">
        <v>83927.8</v>
      </c>
      <c r="F17" s="7"/>
    </row>
    <row r="18" spans="1:6" s="3" customFormat="1" ht="42" customHeight="1" x14ac:dyDescent="0.25">
      <c r="A18" s="2">
        <v>4</v>
      </c>
      <c r="B18" s="28" t="s">
        <v>23</v>
      </c>
      <c r="C18" s="29"/>
      <c r="D18" s="2"/>
      <c r="E18" s="6">
        <f>E28*1.23%</f>
        <v>113825.840082</v>
      </c>
      <c r="F18" s="7"/>
    </row>
    <row r="19" spans="1:6" s="3" customFormat="1" ht="50.25" customHeight="1" x14ac:dyDescent="0.25">
      <c r="A19" s="9">
        <v>5</v>
      </c>
      <c r="B19" s="32" t="s">
        <v>2</v>
      </c>
      <c r="C19" s="33"/>
      <c r="D19" s="9"/>
      <c r="E19" s="8">
        <f>E17+E18</f>
        <v>197753.640082</v>
      </c>
      <c r="F19" s="10"/>
    </row>
    <row r="20" spans="1:6" s="3" customFormat="1" ht="34.5" customHeight="1" x14ac:dyDescent="0.25">
      <c r="A20" s="36" t="s">
        <v>17</v>
      </c>
      <c r="B20" s="37"/>
      <c r="C20" s="37"/>
      <c r="D20" s="37"/>
      <c r="E20" s="37"/>
      <c r="F20" s="38"/>
    </row>
    <row r="21" spans="1:6" s="3" customFormat="1" ht="177" customHeight="1" x14ac:dyDescent="0.25">
      <c r="A21" s="2">
        <v>1</v>
      </c>
      <c r="B21" s="5" t="s">
        <v>4</v>
      </c>
      <c r="C21" s="5" t="s">
        <v>15</v>
      </c>
      <c r="D21" s="2">
        <v>1</v>
      </c>
      <c r="E21" s="6">
        <v>6635.92</v>
      </c>
      <c r="F21" s="7"/>
    </row>
    <row r="22" spans="1:6" s="3" customFormat="1" ht="123.75" customHeight="1" x14ac:dyDescent="0.25">
      <c r="A22" s="2">
        <v>2</v>
      </c>
      <c r="B22" s="5" t="s">
        <v>11</v>
      </c>
      <c r="C22" s="5" t="s">
        <v>35</v>
      </c>
      <c r="D22" s="2">
        <v>0.3</v>
      </c>
      <c r="E22" s="6">
        <v>1279825.1200000001</v>
      </c>
      <c r="F22" s="7"/>
    </row>
    <row r="23" spans="1:6" s="3" customFormat="1" ht="123.75" customHeight="1" x14ac:dyDescent="0.25">
      <c r="A23" s="2">
        <v>3</v>
      </c>
      <c r="B23" s="5" t="s">
        <v>5</v>
      </c>
      <c r="C23" s="5" t="s">
        <v>39</v>
      </c>
      <c r="D23" s="2">
        <v>2</v>
      </c>
      <c r="E23" s="6">
        <v>76140.66</v>
      </c>
      <c r="F23" s="7"/>
    </row>
    <row r="24" spans="1:6" s="3" customFormat="1" ht="51" customHeight="1" x14ac:dyDescent="0.25">
      <c r="A24" s="2">
        <v>4</v>
      </c>
      <c r="B24" s="30" t="s">
        <v>24</v>
      </c>
      <c r="C24" s="31"/>
      <c r="D24" s="2"/>
      <c r="E24" s="8">
        <v>1391076.98</v>
      </c>
      <c r="F24" s="7"/>
    </row>
    <row r="25" spans="1:6" s="3" customFormat="1" ht="39.75" customHeight="1" x14ac:dyDescent="0.25">
      <c r="A25" s="2">
        <v>5</v>
      </c>
      <c r="B25" s="28" t="s">
        <v>25</v>
      </c>
      <c r="C25" s="29"/>
      <c r="D25" s="2"/>
      <c r="E25" s="6">
        <f>E28*19.69%</f>
        <v>1822138.8546460001</v>
      </c>
      <c r="F25" s="7"/>
    </row>
    <row r="26" spans="1:6" s="3" customFormat="1" ht="58.5" customHeight="1" thickBot="1" x14ac:dyDescent="0.3">
      <c r="A26" s="11">
        <v>6</v>
      </c>
      <c r="B26" s="34" t="s">
        <v>2</v>
      </c>
      <c r="C26" s="35"/>
      <c r="D26" s="11"/>
      <c r="E26" s="12">
        <f>E24+E25</f>
        <v>3213215.8346460001</v>
      </c>
      <c r="F26" s="13"/>
    </row>
    <row r="27" spans="1:6" s="3" customFormat="1" ht="41.25" customHeight="1" x14ac:dyDescent="0.25">
      <c r="A27" s="14">
        <v>1</v>
      </c>
      <c r="B27" s="26" t="s">
        <v>18</v>
      </c>
      <c r="C27" s="27"/>
      <c r="D27" s="15"/>
      <c r="E27" s="16">
        <f>E11+E17+E24</f>
        <v>26684272.390000001</v>
      </c>
      <c r="F27" s="17"/>
    </row>
    <row r="28" spans="1:6" s="3" customFormat="1" ht="18.75" x14ac:dyDescent="0.25">
      <c r="A28" s="18">
        <v>2</v>
      </c>
      <c r="B28" s="28" t="s">
        <v>19</v>
      </c>
      <c r="C28" s="29"/>
      <c r="D28" s="2"/>
      <c r="E28" s="6">
        <v>9254133.3399999999</v>
      </c>
      <c r="F28" s="19"/>
    </row>
    <row r="29" spans="1:6" s="3" customFormat="1" ht="19.5" thickBot="1" x14ac:dyDescent="0.3">
      <c r="A29" s="20">
        <v>3</v>
      </c>
      <c r="B29" s="41" t="s">
        <v>2</v>
      </c>
      <c r="C29" s="42"/>
      <c r="D29" s="21"/>
      <c r="E29" s="22">
        <f>E27+E28</f>
        <v>35938405.730000004</v>
      </c>
      <c r="F29" s="23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>
      <c r="F45" s="4"/>
    </row>
    <row r="46" spans="6:6" s="3" customFormat="1" x14ac:dyDescent="0.25">
      <c r="F46" s="4"/>
    </row>
    <row r="47" spans="6:6" s="3" customFormat="1" x14ac:dyDescent="0.25">
      <c r="F47" s="4"/>
    </row>
    <row r="48" spans="6:6" s="3" customFormat="1" x14ac:dyDescent="0.25">
      <c r="F48" s="4"/>
    </row>
    <row r="49" spans="6:6" s="3" customFormat="1" x14ac:dyDescent="0.25">
      <c r="F49" s="4"/>
    </row>
    <row r="50" spans="6:6" s="3" customFormat="1" x14ac:dyDescent="0.25">
      <c r="F50" s="4"/>
    </row>
    <row r="51" spans="6:6" s="3" customFormat="1" x14ac:dyDescent="0.25"/>
    <row r="52" spans="6:6" s="3" customFormat="1" x14ac:dyDescent="0.25"/>
    <row r="53" spans="6:6" s="3" customFormat="1" x14ac:dyDescent="0.25"/>
    <row r="54" spans="6:6" s="3" customFormat="1" x14ac:dyDescent="0.25"/>
    <row r="55" spans="6:6" s="3" customFormat="1" x14ac:dyDescent="0.25"/>
  </sheetData>
  <mergeCells count="21">
    <mergeCell ref="B28:C28"/>
    <mergeCell ref="B29:C29"/>
    <mergeCell ref="B19:C19"/>
    <mergeCell ref="A20:F20"/>
    <mergeCell ref="B24:C24"/>
    <mergeCell ref="B25:C25"/>
    <mergeCell ref="B26:C26"/>
    <mergeCell ref="B27:C27"/>
    <mergeCell ref="B18:C18"/>
    <mergeCell ref="A1:F1"/>
    <mergeCell ref="A2:F2"/>
    <mergeCell ref="A3:F3"/>
    <mergeCell ref="A5:F5"/>
    <mergeCell ref="A6:A7"/>
    <mergeCell ref="B6:B7"/>
    <mergeCell ref="D6:D7"/>
    <mergeCell ref="B11:C11"/>
    <mergeCell ref="B12:C12"/>
    <mergeCell ref="B13:C13"/>
    <mergeCell ref="A14:F14"/>
    <mergeCell ref="B17:C17"/>
  </mergeCell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topLeftCell="A10" zoomScale="62" zoomScaleNormal="100" zoomScaleSheetLayoutView="62" workbookViewId="0">
      <selection activeCell="J33" sqref="J33"/>
    </sheetView>
  </sheetViews>
  <sheetFormatPr defaultColWidth="9.140625" defaultRowHeight="15" x14ac:dyDescent="0.25"/>
  <cols>
    <col min="1" max="1" width="7.28515625" style="3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40</v>
      </c>
      <c r="B1" s="47"/>
      <c r="C1" s="47"/>
      <c r="D1" s="47"/>
      <c r="E1" s="47"/>
      <c r="F1" s="47"/>
    </row>
    <row r="2" spans="1:6" s="3" customFormat="1" ht="18.75" x14ac:dyDescent="0.3">
      <c r="A2" s="24" t="s">
        <v>41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9953.8799999999992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42</v>
      </c>
      <c r="D8" s="2">
        <v>0.4</v>
      </c>
      <c r="E8" s="6">
        <v>3829197.11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43</v>
      </c>
      <c r="D9" s="2">
        <v>0.9</v>
      </c>
      <c r="E9" s="6">
        <v>3534461.72</v>
      </c>
      <c r="F9" s="7"/>
    </row>
    <row r="10" spans="1:6" s="3" customFormat="1" ht="54" customHeight="1" x14ac:dyDescent="0.25">
      <c r="A10" s="2">
        <v>4</v>
      </c>
      <c r="B10" s="5" t="s">
        <v>6</v>
      </c>
      <c r="C10" s="5" t="s">
        <v>36</v>
      </c>
      <c r="D10" s="2">
        <v>1636</v>
      </c>
      <c r="E10" s="6">
        <v>20486243.289999999</v>
      </c>
      <c r="F10" s="7"/>
    </row>
    <row r="11" spans="1:6" s="3" customFormat="1" ht="54" customHeight="1" x14ac:dyDescent="0.25">
      <c r="A11" s="2">
        <v>5</v>
      </c>
      <c r="B11" s="30" t="s">
        <v>20</v>
      </c>
      <c r="C11" s="31"/>
      <c r="D11" s="2"/>
      <c r="E11" s="8">
        <v>28458145.140000001</v>
      </c>
      <c r="F11" s="7"/>
    </row>
    <row r="12" spans="1:6" s="3" customFormat="1" ht="54" customHeight="1" x14ac:dyDescent="0.25">
      <c r="A12" s="2">
        <v>6</v>
      </c>
      <c r="B12" s="28" t="s">
        <v>21</v>
      </c>
      <c r="C12" s="29"/>
      <c r="D12" s="2"/>
      <c r="E12" s="6">
        <f>E21*98.78%</f>
        <v>9203112.0341380015</v>
      </c>
      <c r="F12" s="7"/>
    </row>
    <row r="13" spans="1:6" s="3" customFormat="1" ht="54" customHeight="1" x14ac:dyDescent="0.25">
      <c r="A13" s="9">
        <v>7</v>
      </c>
      <c r="B13" s="32" t="s">
        <v>2</v>
      </c>
      <c r="C13" s="33"/>
      <c r="D13" s="9"/>
      <c r="E13" s="8">
        <f>E11+E12</f>
        <v>37661257.174138002</v>
      </c>
      <c r="F13" s="10"/>
    </row>
    <row r="14" spans="1:6" s="3" customFormat="1" ht="32.25" customHeight="1" x14ac:dyDescent="0.25">
      <c r="A14" s="36" t="s">
        <v>16</v>
      </c>
      <c r="B14" s="37"/>
      <c r="C14" s="37"/>
      <c r="D14" s="37"/>
      <c r="E14" s="37"/>
      <c r="F14" s="38"/>
    </row>
    <row r="15" spans="1:6" s="3" customFormat="1" ht="179.25" customHeight="1" x14ac:dyDescent="0.25">
      <c r="A15" s="2">
        <v>1</v>
      </c>
      <c r="B15" s="5" t="s">
        <v>4</v>
      </c>
      <c r="C15" s="5" t="s">
        <v>15</v>
      </c>
      <c r="D15" s="2">
        <v>1</v>
      </c>
      <c r="E15" s="6">
        <v>9953.8799999999992</v>
      </c>
      <c r="F15" s="7"/>
    </row>
    <row r="16" spans="1:6" s="3" customFormat="1" ht="97.5" customHeight="1" x14ac:dyDescent="0.25">
      <c r="A16" s="2">
        <v>2</v>
      </c>
      <c r="B16" s="5" t="s">
        <v>5</v>
      </c>
      <c r="C16" s="5" t="s">
        <v>38</v>
      </c>
      <c r="D16" s="2">
        <v>2</v>
      </c>
      <c r="E16" s="6">
        <v>75702.14</v>
      </c>
      <c r="F16" s="7"/>
    </row>
    <row r="17" spans="1:6" s="3" customFormat="1" ht="47.25" customHeight="1" x14ac:dyDescent="0.25">
      <c r="A17" s="2">
        <v>3</v>
      </c>
      <c r="B17" s="30" t="s">
        <v>22</v>
      </c>
      <c r="C17" s="31"/>
      <c r="D17" s="2"/>
      <c r="E17" s="8">
        <v>87245.759999999995</v>
      </c>
      <c r="F17" s="7"/>
    </row>
    <row r="18" spans="1:6" s="3" customFormat="1" ht="42" customHeight="1" x14ac:dyDescent="0.25">
      <c r="A18" s="2">
        <v>4</v>
      </c>
      <c r="B18" s="28" t="s">
        <v>23</v>
      </c>
      <c r="C18" s="29"/>
      <c r="D18" s="2"/>
      <c r="E18" s="6">
        <f>E21*1.22%</f>
        <v>113664.675862</v>
      </c>
      <c r="F18" s="7"/>
    </row>
    <row r="19" spans="1:6" s="3" customFormat="1" ht="50.25" customHeight="1" thickBot="1" x14ac:dyDescent="0.3">
      <c r="A19" s="9">
        <v>5</v>
      </c>
      <c r="B19" s="32" t="s">
        <v>2</v>
      </c>
      <c r="C19" s="33"/>
      <c r="D19" s="9"/>
      <c r="E19" s="8">
        <f>E17+E18</f>
        <v>200910.43586199998</v>
      </c>
      <c r="F19" s="10"/>
    </row>
    <row r="20" spans="1:6" s="3" customFormat="1" ht="41.25" customHeight="1" x14ac:dyDescent="0.25">
      <c r="A20" s="14">
        <v>1</v>
      </c>
      <c r="B20" s="26" t="s">
        <v>51</v>
      </c>
      <c r="C20" s="27"/>
      <c r="D20" s="15"/>
      <c r="E20" s="16">
        <f>E11+E17</f>
        <v>28545390.900000002</v>
      </c>
      <c r="F20" s="17"/>
    </row>
    <row r="21" spans="1:6" s="3" customFormat="1" ht="18.75" x14ac:dyDescent="0.25">
      <c r="A21" s="18">
        <v>2</v>
      </c>
      <c r="B21" s="28" t="s">
        <v>19</v>
      </c>
      <c r="C21" s="29"/>
      <c r="D21" s="2"/>
      <c r="E21" s="8">
        <v>9316776.7100000009</v>
      </c>
      <c r="F21" s="19"/>
    </row>
    <row r="22" spans="1:6" s="3" customFormat="1" ht="19.5" thickBot="1" x14ac:dyDescent="0.3">
      <c r="A22" s="20">
        <v>3</v>
      </c>
      <c r="B22" s="41" t="s">
        <v>2</v>
      </c>
      <c r="C22" s="42"/>
      <c r="D22" s="21"/>
      <c r="E22" s="22">
        <f>E20+E21</f>
        <v>37862167.609999999</v>
      </c>
      <c r="F22" s="23"/>
    </row>
    <row r="23" spans="1:6" s="3" customFormat="1" x14ac:dyDescent="0.25">
      <c r="F23" s="4"/>
    </row>
    <row r="24" spans="1:6" s="3" customFormat="1" x14ac:dyDescent="0.25">
      <c r="F24" s="4"/>
    </row>
    <row r="25" spans="1:6" s="3" customFormat="1" x14ac:dyDescent="0.25">
      <c r="F25" s="4"/>
    </row>
    <row r="26" spans="1:6" s="3" customFormat="1" x14ac:dyDescent="0.25">
      <c r="F26" s="4"/>
    </row>
    <row r="27" spans="1:6" s="3" customFormat="1" x14ac:dyDescent="0.25">
      <c r="F27" s="4"/>
    </row>
    <row r="28" spans="1:6" s="3" customFormat="1" x14ac:dyDescent="0.25">
      <c r="F28" s="4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/>
    <row r="45" spans="6:6" s="3" customFormat="1" x14ac:dyDescent="0.25"/>
    <row r="46" spans="6:6" s="3" customFormat="1" x14ac:dyDescent="0.25"/>
    <row r="47" spans="6:6" s="3" customFormat="1" x14ac:dyDescent="0.25"/>
    <row r="48" spans="6:6" s="3" customFormat="1" x14ac:dyDescent="0.25"/>
  </sheetData>
  <mergeCells count="17">
    <mergeCell ref="B21:C21"/>
    <mergeCell ref="B22:C22"/>
    <mergeCell ref="B19:C19"/>
    <mergeCell ref="B20:C20"/>
    <mergeCell ref="B11:C11"/>
    <mergeCell ref="B12:C12"/>
    <mergeCell ref="B13:C13"/>
    <mergeCell ref="A14:F14"/>
    <mergeCell ref="B17:C17"/>
    <mergeCell ref="B18:C18"/>
    <mergeCell ref="A1:F1"/>
    <mergeCell ref="A2:F2"/>
    <mergeCell ref="A3:F3"/>
    <mergeCell ref="A5:F5"/>
    <mergeCell ref="A6:A7"/>
    <mergeCell ref="B6:B7"/>
    <mergeCell ref="D6:D7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topLeftCell="A7" zoomScale="62" zoomScaleNormal="100" zoomScaleSheetLayoutView="62" workbookViewId="0">
      <selection activeCell="K7" sqref="K7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45</v>
      </c>
      <c r="B1" s="47"/>
      <c r="C1" s="47"/>
      <c r="D1" s="47"/>
      <c r="E1" s="47"/>
      <c r="F1" s="47"/>
    </row>
    <row r="2" spans="1:6" s="3" customFormat="1" ht="18.75" x14ac:dyDescent="0.3">
      <c r="A2" s="24" t="s">
        <v>44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187.5" x14ac:dyDescent="0.25">
      <c r="A5" s="43">
        <v>1</v>
      </c>
      <c r="B5" s="45" t="s">
        <v>4</v>
      </c>
      <c r="C5" s="5" t="s">
        <v>14</v>
      </c>
      <c r="D5" s="43">
        <v>1</v>
      </c>
      <c r="E5" s="6">
        <v>13441.2</v>
      </c>
      <c r="F5" s="7"/>
    </row>
    <row r="6" spans="1:6" s="3" customFormat="1" ht="168.75" x14ac:dyDescent="0.25">
      <c r="A6" s="44"/>
      <c r="B6" s="46"/>
      <c r="C6" s="5" t="s">
        <v>15</v>
      </c>
      <c r="D6" s="44"/>
      <c r="E6" s="6">
        <v>19907.75</v>
      </c>
      <c r="F6" s="7"/>
    </row>
    <row r="7" spans="1:6" s="3" customFormat="1" ht="126" customHeight="1" x14ac:dyDescent="0.25">
      <c r="A7" s="2">
        <v>2</v>
      </c>
      <c r="B7" s="5" t="s">
        <v>27</v>
      </c>
      <c r="C7" s="5" t="s">
        <v>10</v>
      </c>
      <c r="D7" s="2">
        <v>0.2</v>
      </c>
      <c r="E7" s="6">
        <v>1914598.55</v>
      </c>
      <c r="F7" s="7"/>
    </row>
    <row r="8" spans="1:6" s="3" customFormat="1" ht="124.5" customHeight="1" x14ac:dyDescent="0.25">
      <c r="A8" s="2">
        <v>3</v>
      </c>
      <c r="B8" s="5" t="s">
        <v>11</v>
      </c>
      <c r="C8" s="5" t="s">
        <v>12</v>
      </c>
      <c r="D8" s="2">
        <v>0.9</v>
      </c>
      <c r="E8" s="6">
        <v>3865612.37</v>
      </c>
      <c r="F8" s="7"/>
    </row>
    <row r="9" spans="1:6" s="3" customFormat="1" ht="54" customHeight="1" x14ac:dyDescent="0.25">
      <c r="A9" s="2">
        <v>4</v>
      </c>
      <c r="B9" s="5" t="s">
        <v>6</v>
      </c>
      <c r="C9" s="5" t="s">
        <v>37</v>
      </c>
      <c r="D9" s="2">
        <v>1788.1</v>
      </c>
      <c r="E9" s="6">
        <v>17117561.41</v>
      </c>
      <c r="F9" s="7"/>
    </row>
    <row r="10" spans="1:6" s="3" customFormat="1" ht="69.75" customHeight="1" x14ac:dyDescent="0.25">
      <c r="A10" s="2">
        <v>5</v>
      </c>
      <c r="B10" s="5" t="s">
        <v>5</v>
      </c>
      <c r="C10" s="5" t="s">
        <v>39</v>
      </c>
      <c r="D10" s="2">
        <v>2</v>
      </c>
      <c r="E10" s="6">
        <v>76140.66</v>
      </c>
      <c r="F10" s="7"/>
    </row>
    <row r="11" spans="1:6" s="3" customFormat="1" ht="54" customHeight="1" x14ac:dyDescent="0.25">
      <c r="A11" s="2">
        <v>6</v>
      </c>
      <c r="B11" s="30" t="s">
        <v>46</v>
      </c>
      <c r="C11" s="31"/>
      <c r="D11" s="2"/>
      <c r="E11" s="8">
        <v>23489714.120000001</v>
      </c>
      <c r="F11" s="7"/>
    </row>
    <row r="12" spans="1:6" s="3" customFormat="1" ht="54" customHeight="1" x14ac:dyDescent="0.25">
      <c r="A12" s="2">
        <v>7</v>
      </c>
      <c r="B12" s="28" t="s">
        <v>47</v>
      </c>
      <c r="C12" s="29"/>
      <c r="D12" s="2"/>
      <c r="E12" s="8">
        <v>10182963.59</v>
      </c>
      <c r="F12" s="7"/>
    </row>
    <row r="13" spans="1:6" s="3" customFormat="1" ht="54" customHeight="1" x14ac:dyDescent="0.25">
      <c r="A13" s="9">
        <v>8</v>
      </c>
      <c r="B13" s="32" t="s">
        <v>2</v>
      </c>
      <c r="C13" s="33"/>
      <c r="D13" s="9"/>
      <c r="E13" s="8">
        <f>E11+E12</f>
        <v>33672677.710000001</v>
      </c>
      <c r="F13" s="10"/>
    </row>
    <row r="14" spans="1:6" s="3" customFormat="1" x14ac:dyDescent="0.25">
      <c r="F14" s="4"/>
    </row>
    <row r="15" spans="1:6" s="3" customFormat="1" x14ac:dyDescent="0.25">
      <c r="F15" s="4"/>
    </row>
    <row r="16" spans="1:6" s="3" customFormat="1" x14ac:dyDescent="0.25">
      <c r="F16" s="4"/>
    </row>
    <row r="17" spans="6:6" s="3" customFormat="1" x14ac:dyDescent="0.25">
      <c r="F17" s="4"/>
    </row>
    <row r="18" spans="6:6" s="3" customFormat="1" x14ac:dyDescent="0.25">
      <c r="F18" s="4"/>
    </row>
    <row r="19" spans="6:6" s="3" customFormat="1" x14ac:dyDescent="0.25">
      <c r="F19" s="4"/>
    </row>
    <row r="20" spans="6:6" s="3" customFormat="1" x14ac:dyDescent="0.25">
      <c r="F20" s="4"/>
    </row>
    <row r="21" spans="6:6" s="3" customFormat="1" x14ac:dyDescent="0.25">
      <c r="F21" s="4"/>
    </row>
    <row r="22" spans="6:6" s="3" customFormat="1" x14ac:dyDescent="0.25">
      <c r="F22" s="4"/>
    </row>
    <row r="23" spans="6:6" s="3" customFormat="1" x14ac:dyDescent="0.25">
      <c r="F23" s="4"/>
    </row>
    <row r="24" spans="6:6" s="3" customFormat="1" x14ac:dyDescent="0.25">
      <c r="F24" s="4"/>
    </row>
    <row r="25" spans="6:6" s="3" customFormat="1" x14ac:dyDescent="0.25">
      <c r="F25" s="4"/>
    </row>
    <row r="26" spans="6:6" s="3" customFormat="1" x14ac:dyDescent="0.25">
      <c r="F26" s="4"/>
    </row>
    <row r="27" spans="6:6" s="3" customFormat="1" x14ac:dyDescent="0.25">
      <c r="F27" s="4"/>
    </row>
    <row r="28" spans="6:6" s="3" customFormat="1" x14ac:dyDescent="0.25">
      <c r="F28" s="4"/>
    </row>
    <row r="29" spans="6:6" s="3" customFormat="1" x14ac:dyDescent="0.25">
      <c r="F29" s="4"/>
    </row>
    <row r="30" spans="6:6" s="3" customFormat="1" x14ac:dyDescent="0.25">
      <c r="F30" s="4"/>
    </row>
    <row r="31" spans="6:6" s="3" customFormat="1" x14ac:dyDescent="0.25">
      <c r="F31" s="4"/>
    </row>
    <row r="32" spans="6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/>
    <row r="36" spans="6:6" s="3" customFormat="1" x14ac:dyDescent="0.25"/>
    <row r="37" spans="6:6" s="3" customFormat="1" x14ac:dyDescent="0.25"/>
    <row r="38" spans="6:6" s="3" customFormat="1" x14ac:dyDescent="0.25"/>
    <row r="39" spans="6:6" s="3" customFormat="1" x14ac:dyDescent="0.25"/>
  </sheetData>
  <mergeCells count="9">
    <mergeCell ref="B11:C11"/>
    <mergeCell ref="B12:C12"/>
    <mergeCell ref="B13:C13"/>
    <mergeCell ref="A1:F1"/>
    <mergeCell ref="A2:F2"/>
    <mergeCell ref="A3:F3"/>
    <mergeCell ref="A5:A6"/>
    <mergeCell ref="B5:B6"/>
    <mergeCell ref="D5:D6"/>
  </mergeCell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13" zoomScale="62" zoomScaleNormal="100" zoomScaleSheetLayoutView="62" workbookViewId="0">
      <selection activeCell="H6" sqref="H6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69</v>
      </c>
      <c r="B1" s="47"/>
      <c r="C1" s="47"/>
      <c r="D1" s="47"/>
      <c r="E1" s="47"/>
      <c r="F1" s="47"/>
    </row>
    <row r="2" spans="1:6" s="3" customFormat="1" ht="18.75" x14ac:dyDescent="0.3">
      <c r="A2" s="24" t="s">
        <v>48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9953.8799999999992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49</v>
      </c>
      <c r="D8" s="2">
        <v>0.25</v>
      </c>
      <c r="E8" s="6">
        <v>2082459.93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50</v>
      </c>
      <c r="D9" s="2">
        <v>0.9</v>
      </c>
      <c r="E9" s="6">
        <v>3865612.37</v>
      </c>
      <c r="F9" s="7"/>
    </row>
    <row r="10" spans="1:6" s="3" customFormat="1" ht="54" customHeight="1" x14ac:dyDescent="0.25">
      <c r="A10" s="2">
        <v>4</v>
      </c>
      <c r="B10" s="5" t="s">
        <v>6</v>
      </c>
      <c r="C10" s="5" t="s">
        <v>37</v>
      </c>
      <c r="D10" s="2">
        <v>1593.4</v>
      </c>
      <c r="E10" s="6">
        <v>15253689.58</v>
      </c>
      <c r="F10" s="7"/>
    </row>
    <row r="11" spans="1:6" s="3" customFormat="1" ht="54" customHeight="1" x14ac:dyDescent="0.25">
      <c r="A11" s="2">
        <v>5</v>
      </c>
      <c r="B11" s="5" t="s">
        <v>5</v>
      </c>
      <c r="C11" s="5" t="s">
        <v>39</v>
      </c>
      <c r="D11" s="2">
        <v>2</v>
      </c>
      <c r="E11" s="6">
        <v>76140.66</v>
      </c>
      <c r="F11" s="7"/>
    </row>
    <row r="12" spans="1:6" s="3" customFormat="1" ht="54" customHeight="1" x14ac:dyDescent="0.25">
      <c r="A12" s="2">
        <v>6</v>
      </c>
      <c r="B12" s="30" t="s">
        <v>20</v>
      </c>
      <c r="C12" s="31"/>
      <c r="D12" s="2"/>
      <c r="E12" s="8">
        <v>21748133.57</v>
      </c>
      <c r="F12" s="7"/>
    </row>
    <row r="13" spans="1:6" s="3" customFormat="1" ht="54" customHeight="1" x14ac:dyDescent="0.25">
      <c r="A13" s="2">
        <v>7</v>
      </c>
      <c r="B13" s="28" t="s">
        <v>21</v>
      </c>
      <c r="C13" s="29"/>
      <c r="D13" s="2"/>
      <c r="E13" s="6">
        <f>E22*98.74%</f>
        <v>8959841.4218959995</v>
      </c>
      <c r="F13" s="7"/>
    </row>
    <row r="14" spans="1:6" s="3" customFormat="1" ht="54" customHeight="1" x14ac:dyDescent="0.25">
      <c r="A14" s="9">
        <v>8</v>
      </c>
      <c r="B14" s="32" t="s">
        <v>2</v>
      </c>
      <c r="C14" s="33"/>
      <c r="D14" s="9"/>
      <c r="E14" s="8">
        <f>E12+E13</f>
        <v>30707974.991896</v>
      </c>
      <c r="F14" s="10"/>
    </row>
    <row r="15" spans="1:6" s="3" customFormat="1" ht="32.25" customHeight="1" x14ac:dyDescent="0.25">
      <c r="A15" s="36" t="s">
        <v>16</v>
      </c>
      <c r="B15" s="37"/>
      <c r="C15" s="37"/>
      <c r="D15" s="37"/>
      <c r="E15" s="37"/>
      <c r="F15" s="38"/>
    </row>
    <row r="16" spans="1:6" s="3" customFormat="1" ht="179.25" customHeight="1" x14ac:dyDescent="0.25">
      <c r="A16" s="2">
        <v>1</v>
      </c>
      <c r="B16" s="5" t="s">
        <v>4</v>
      </c>
      <c r="C16" s="5" t="s">
        <v>15</v>
      </c>
      <c r="D16" s="2">
        <v>1</v>
      </c>
      <c r="E16" s="6">
        <v>9953.8799999999992</v>
      </c>
      <c r="F16" s="7"/>
    </row>
    <row r="17" spans="1:6" s="3" customFormat="1" ht="97.5" customHeight="1" x14ac:dyDescent="0.25">
      <c r="A17" s="2">
        <v>2</v>
      </c>
      <c r="B17" s="5" t="s">
        <v>5</v>
      </c>
      <c r="C17" s="5" t="s">
        <v>38</v>
      </c>
      <c r="D17" s="2">
        <v>2</v>
      </c>
      <c r="E17" s="6">
        <v>75702.14</v>
      </c>
      <c r="F17" s="7"/>
    </row>
    <row r="18" spans="1:6" s="3" customFormat="1" ht="47.25" customHeight="1" x14ac:dyDescent="0.25">
      <c r="A18" s="2">
        <v>3</v>
      </c>
      <c r="B18" s="30" t="s">
        <v>22</v>
      </c>
      <c r="C18" s="31"/>
      <c r="D18" s="2"/>
      <c r="E18" s="8">
        <v>87245.759999999995</v>
      </c>
      <c r="F18" s="7"/>
    </row>
    <row r="19" spans="1:6" s="3" customFormat="1" ht="42" customHeight="1" x14ac:dyDescent="0.25">
      <c r="A19" s="2">
        <v>4</v>
      </c>
      <c r="B19" s="28" t="s">
        <v>23</v>
      </c>
      <c r="C19" s="29"/>
      <c r="D19" s="2"/>
      <c r="E19" s="6">
        <f>E22*1.26%</f>
        <v>114334.61810399999</v>
      </c>
      <c r="F19" s="7"/>
    </row>
    <row r="20" spans="1:6" s="3" customFormat="1" ht="50.25" customHeight="1" thickBot="1" x14ac:dyDescent="0.3">
      <c r="A20" s="9">
        <v>5</v>
      </c>
      <c r="B20" s="32" t="s">
        <v>2</v>
      </c>
      <c r="C20" s="33"/>
      <c r="D20" s="9"/>
      <c r="E20" s="8">
        <f>E18+E19</f>
        <v>201580.378104</v>
      </c>
      <c r="F20" s="10"/>
    </row>
    <row r="21" spans="1:6" s="3" customFormat="1" ht="41.25" customHeight="1" x14ac:dyDescent="0.25">
      <c r="A21" s="14">
        <v>1</v>
      </c>
      <c r="B21" s="26" t="s">
        <v>51</v>
      </c>
      <c r="C21" s="27"/>
      <c r="D21" s="15"/>
      <c r="E21" s="16">
        <f>E12+E18</f>
        <v>21835379.330000002</v>
      </c>
      <c r="F21" s="17"/>
    </row>
    <row r="22" spans="1:6" s="3" customFormat="1" ht="18.75" x14ac:dyDescent="0.25">
      <c r="A22" s="18">
        <v>2</v>
      </c>
      <c r="B22" s="28" t="s">
        <v>19</v>
      </c>
      <c r="C22" s="29"/>
      <c r="D22" s="2"/>
      <c r="E22" s="8">
        <v>9074176.0399999991</v>
      </c>
      <c r="F22" s="19"/>
    </row>
    <row r="23" spans="1:6" s="3" customFormat="1" ht="19.5" thickBot="1" x14ac:dyDescent="0.3">
      <c r="A23" s="20">
        <v>3</v>
      </c>
      <c r="B23" s="41" t="s">
        <v>2</v>
      </c>
      <c r="C23" s="42"/>
      <c r="D23" s="21"/>
      <c r="E23" s="22">
        <f>E21+E22</f>
        <v>30909555.370000001</v>
      </c>
      <c r="F23" s="23"/>
    </row>
    <row r="24" spans="1:6" s="3" customFormat="1" x14ac:dyDescent="0.25">
      <c r="F24" s="4"/>
    </row>
    <row r="25" spans="1:6" s="3" customFormat="1" x14ac:dyDescent="0.25">
      <c r="F25" s="4"/>
    </row>
    <row r="26" spans="1:6" s="3" customFormat="1" ht="51.75" customHeight="1" x14ac:dyDescent="0.3">
      <c r="A26" s="39"/>
      <c r="B26" s="40"/>
      <c r="C26" s="40"/>
      <c r="D26" s="40"/>
      <c r="E26" s="40"/>
      <c r="F26" s="40"/>
    </row>
    <row r="27" spans="1:6" s="3" customFormat="1" x14ac:dyDescent="0.25">
      <c r="F27" s="4"/>
    </row>
    <row r="28" spans="1:6" s="3" customFormat="1" x14ac:dyDescent="0.25">
      <c r="F28" s="4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/>
    <row r="46" spans="6:6" s="3" customFormat="1" x14ac:dyDescent="0.25"/>
    <row r="47" spans="6:6" s="3" customFormat="1" x14ac:dyDescent="0.25"/>
    <row r="48" spans="6:6" s="3" customFormat="1" x14ac:dyDescent="0.25"/>
    <row r="49" s="3" customFormat="1" x14ac:dyDescent="0.25"/>
  </sheetData>
  <mergeCells count="18">
    <mergeCell ref="A26:F26"/>
    <mergeCell ref="B20:C20"/>
    <mergeCell ref="B21:C21"/>
    <mergeCell ref="B22:C22"/>
    <mergeCell ref="B23:C23"/>
    <mergeCell ref="B19:C19"/>
    <mergeCell ref="A1:F1"/>
    <mergeCell ref="A2:F2"/>
    <mergeCell ref="A3:F3"/>
    <mergeCell ref="A5:F5"/>
    <mergeCell ref="A6:A7"/>
    <mergeCell ref="B6:B7"/>
    <mergeCell ref="D6:D7"/>
    <mergeCell ref="B12:C12"/>
    <mergeCell ref="B13:C13"/>
    <mergeCell ref="B14:C14"/>
    <mergeCell ref="A15:F15"/>
    <mergeCell ref="B18:C18"/>
  </mergeCell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10" zoomScale="62" zoomScaleNormal="100" zoomScaleSheetLayoutView="62" workbookViewId="0">
      <selection activeCell="E23" sqref="E23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53</v>
      </c>
      <c r="B1" s="47"/>
      <c r="C1" s="47"/>
      <c r="D1" s="47"/>
      <c r="E1" s="47"/>
      <c r="F1" s="47"/>
    </row>
    <row r="2" spans="1:6" s="3" customFormat="1" ht="18.75" x14ac:dyDescent="0.3">
      <c r="A2" s="24" t="s">
        <v>52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9953.8799999999992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42</v>
      </c>
      <c r="D8" s="2">
        <v>0.2</v>
      </c>
      <c r="E8" s="6">
        <v>1914598.55</v>
      </c>
      <c r="F8" s="7"/>
    </row>
    <row r="9" spans="1:6" s="3" customFormat="1" ht="54" customHeight="1" x14ac:dyDescent="0.25">
      <c r="A9" s="2">
        <v>3</v>
      </c>
      <c r="B9" s="5" t="s">
        <v>6</v>
      </c>
      <c r="C9" s="5" t="s">
        <v>36</v>
      </c>
      <c r="D9" s="2">
        <v>1419.2</v>
      </c>
      <c r="E9" s="6">
        <v>17771440.390000001</v>
      </c>
      <c r="F9" s="7"/>
    </row>
    <row r="10" spans="1:6" s="3" customFormat="1" ht="54" customHeight="1" x14ac:dyDescent="0.25">
      <c r="A10" s="2">
        <v>4</v>
      </c>
      <c r="B10" s="5" t="s">
        <v>5</v>
      </c>
      <c r="C10" s="5" t="s">
        <v>38</v>
      </c>
      <c r="D10" s="2">
        <v>2</v>
      </c>
      <c r="E10" s="6">
        <v>75702.14</v>
      </c>
      <c r="F10" s="7"/>
    </row>
    <row r="11" spans="1:6" s="3" customFormat="1" ht="54" customHeight="1" x14ac:dyDescent="0.25">
      <c r="A11" s="2">
        <v>5</v>
      </c>
      <c r="B11" s="30" t="s">
        <v>20</v>
      </c>
      <c r="C11" s="31"/>
      <c r="D11" s="2"/>
      <c r="E11" s="8">
        <v>20200132.719999999</v>
      </c>
      <c r="F11" s="7"/>
    </row>
    <row r="12" spans="1:6" s="3" customFormat="1" ht="54" customHeight="1" x14ac:dyDescent="0.25">
      <c r="A12" s="2">
        <v>6</v>
      </c>
      <c r="B12" s="28" t="s">
        <v>21</v>
      </c>
      <c r="C12" s="29"/>
      <c r="D12" s="2"/>
      <c r="E12" s="6">
        <f>E22*1.41%</f>
        <v>113958.074595</v>
      </c>
      <c r="F12" s="7"/>
    </row>
    <row r="13" spans="1:6" s="3" customFormat="1" ht="54" customHeight="1" x14ac:dyDescent="0.25">
      <c r="A13" s="9">
        <v>7</v>
      </c>
      <c r="B13" s="32" t="s">
        <v>2</v>
      </c>
      <c r="C13" s="33"/>
      <c r="D13" s="9"/>
      <c r="E13" s="8">
        <f>E11+E12</f>
        <v>20314090.794594999</v>
      </c>
      <c r="F13" s="10"/>
    </row>
    <row r="14" spans="1:6" s="3" customFormat="1" ht="32.25" customHeight="1" x14ac:dyDescent="0.25">
      <c r="A14" s="36" t="s">
        <v>16</v>
      </c>
      <c r="B14" s="37"/>
      <c r="C14" s="37"/>
      <c r="D14" s="37"/>
      <c r="E14" s="37"/>
      <c r="F14" s="38"/>
    </row>
    <row r="15" spans="1:6" s="3" customFormat="1" ht="179.25" customHeight="1" x14ac:dyDescent="0.25">
      <c r="A15" s="2">
        <v>1</v>
      </c>
      <c r="B15" s="5" t="s">
        <v>4</v>
      </c>
      <c r="C15" s="5" t="s">
        <v>15</v>
      </c>
      <c r="D15" s="2">
        <v>1</v>
      </c>
      <c r="E15" s="6">
        <v>9953.8799999999992</v>
      </c>
      <c r="F15" s="7"/>
    </row>
    <row r="16" spans="1:6" s="3" customFormat="1" ht="179.25" customHeight="1" x14ac:dyDescent="0.25">
      <c r="A16" s="2">
        <v>2</v>
      </c>
      <c r="B16" s="5" t="s">
        <v>11</v>
      </c>
      <c r="C16" s="5" t="s">
        <v>54</v>
      </c>
      <c r="D16" s="2">
        <v>0.3</v>
      </c>
      <c r="E16" s="6">
        <v>984995.15</v>
      </c>
      <c r="F16" s="7"/>
    </row>
    <row r="17" spans="1:6" s="3" customFormat="1" ht="97.5" customHeight="1" x14ac:dyDescent="0.25">
      <c r="A17" s="2">
        <v>3</v>
      </c>
      <c r="B17" s="5" t="s">
        <v>5</v>
      </c>
      <c r="C17" s="5" t="s">
        <v>55</v>
      </c>
      <c r="D17" s="2">
        <v>12</v>
      </c>
      <c r="E17" s="6">
        <v>456843.96</v>
      </c>
      <c r="F17" s="7"/>
    </row>
    <row r="18" spans="1:6" s="3" customFormat="1" ht="47.25" customHeight="1" x14ac:dyDescent="0.25">
      <c r="A18" s="2">
        <v>4</v>
      </c>
      <c r="B18" s="30" t="s">
        <v>22</v>
      </c>
      <c r="C18" s="31"/>
      <c r="D18" s="2"/>
      <c r="E18" s="8">
        <v>1482071.61</v>
      </c>
      <c r="F18" s="7"/>
    </row>
    <row r="19" spans="1:6" s="3" customFormat="1" ht="42" customHeight="1" x14ac:dyDescent="0.25">
      <c r="A19" s="2">
        <v>5</v>
      </c>
      <c r="B19" s="28" t="s">
        <v>23</v>
      </c>
      <c r="C19" s="29"/>
      <c r="D19" s="2"/>
      <c r="E19" s="6">
        <f>E22*98.59%</f>
        <v>7968174.8754050005</v>
      </c>
      <c r="F19" s="7"/>
    </row>
    <row r="20" spans="1:6" s="3" customFormat="1" ht="50.25" customHeight="1" thickBot="1" x14ac:dyDescent="0.3">
      <c r="A20" s="9">
        <v>6</v>
      </c>
      <c r="B20" s="32" t="s">
        <v>2</v>
      </c>
      <c r="C20" s="33"/>
      <c r="D20" s="9"/>
      <c r="E20" s="8">
        <f>E18+E19</f>
        <v>9450246.4854049999</v>
      </c>
      <c r="F20" s="10"/>
    </row>
    <row r="21" spans="1:6" s="3" customFormat="1" ht="41.25" customHeight="1" x14ac:dyDescent="0.25">
      <c r="A21" s="14">
        <v>1</v>
      </c>
      <c r="B21" s="26" t="s">
        <v>51</v>
      </c>
      <c r="C21" s="27"/>
      <c r="D21" s="15"/>
      <c r="E21" s="16">
        <f>E11+E18</f>
        <v>21682204.329999998</v>
      </c>
      <c r="F21" s="17"/>
    </row>
    <row r="22" spans="1:6" s="3" customFormat="1" ht="18.75" x14ac:dyDescent="0.25">
      <c r="A22" s="18">
        <v>2</v>
      </c>
      <c r="B22" s="28" t="s">
        <v>19</v>
      </c>
      <c r="C22" s="29"/>
      <c r="D22" s="2"/>
      <c r="E22" s="8">
        <v>8082132.9500000002</v>
      </c>
      <c r="F22" s="19"/>
    </row>
    <row r="23" spans="1:6" s="3" customFormat="1" ht="19.5" thickBot="1" x14ac:dyDescent="0.3">
      <c r="A23" s="20">
        <v>3</v>
      </c>
      <c r="B23" s="41" t="s">
        <v>2</v>
      </c>
      <c r="C23" s="42"/>
      <c r="D23" s="21"/>
      <c r="E23" s="22">
        <f>E21+E22</f>
        <v>29764337.279999997</v>
      </c>
      <c r="F23" s="23"/>
    </row>
    <row r="24" spans="1:6" s="3" customFormat="1" x14ac:dyDescent="0.25">
      <c r="F24" s="4"/>
    </row>
    <row r="25" spans="1:6" s="3" customFormat="1" x14ac:dyDescent="0.25">
      <c r="F25" s="4"/>
    </row>
    <row r="26" spans="1:6" s="3" customFormat="1" x14ac:dyDescent="0.25">
      <c r="F26" s="4"/>
    </row>
    <row r="27" spans="1:6" s="3" customFormat="1" x14ac:dyDescent="0.25">
      <c r="F27" s="4"/>
    </row>
    <row r="28" spans="1:6" s="3" customFormat="1" x14ac:dyDescent="0.25">
      <c r="F28" s="4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/>
    <row r="46" spans="6:6" s="3" customFormat="1" x14ac:dyDescent="0.25"/>
    <row r="47" spans="6:6" s="3" customFormat="1" x14ac:dyDescent="0.25"/>
    <row r="48" spans="6:6" s="3" customFormat="1" x14ac:dyDescent="0.25"/>
    <row r="49" s="3" customFormat="1" x14ac:dyDescent="0.25"/>
  </sheetData>
  <mergeCells count="17">
    <mergeCell ref="B20:C20"/>
    <mergeCell ref="B21:C21"/>
    <mergeCell ref="B22:C22"/>
    <mergeCell ref="B23:C23"/>
    <mergeCell ref="B11:C11"/>
    <mergeCell ref="B12:C12"/>
    <mergeCell ref="B13:C13"/>
    <mergeCell ref="A14:F14"/>
    <mergeCell ref="B18:C18"/>
    <mergeCell ref="B19:C19"/>
    <mergeCell ref="A1:F1"/>
    <mergeCell ref="A2:F2"/>
    <mergeCell ref="A3:F3"/>
    <mergeCell ref="A5:F5"/>
    <mergeCell ref="A6:A7"/>
    <mergeCell ref="B6:B7"/>
    <mergeCell ref="D6:D7"/>
  </mergeCells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topLeftCell="A19" zoomScale="62" zoomScaleNormal="100" zoomScaleSheetLayoutView="62" workbookViewId="0">
      <selection activeCell="E29" sqref="E29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57</v>
      </c>
      <c r="B1" s="47"/>
      <c r="C1" s="47"/>
      <c r="D1" s="47"/>
      <c r="E1" s="47"/>
      <c r="F1" s="47"/>
    </row>
    <row r="2" spans="1:6" s="3" customFormat="1" ht="18.75" x14ac:dyDescent="0.3">
      <c r="A2" s="24" t="s">
        <v>56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6635.92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10</v>
      </c>
      <c r="D8" s="2">
        <v>0.2</v>
      </c>
      <c r="E8" s="6">
        <v>1914598.55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58</v>
      </c>
      <c r="D9" s="2">
        <v>0.1</v>
      </c>
      <c r="E9" s="6">
        <v>429512.49</v>
      </c>
      <c r="F9" s="7"/>
    </row>
    <row r="10" spans="1:6" s="3" customFormat="1" ht="54" customHeight="1" x14ac:dyDescent="0.25">
      <c r="A10" s="2">
        <v>4</v>
      </c>
      <c r="B10" s="5" t="s">
        <v>6</v>
      </c>
      <c r="C10" s="5" t="s">
        <v>36</v>
      </c>
      <c r="D10" s="2">
        <v>1174.3</v>
      </c>
      <c r="E10" s="6">
        <v>14704764.970000001</v>
      </c>
      <c r="F10" s="7"/>
    </row>
    <row r="11" spans="1:6" s="3" customFormat="1" ht="54" customHeight="1" x14ac:dyDescent="0.25">
      <c r="A11" s="2">
        <v>5</v>
      </c>
      <c r="B11" s="5" t="s">
        <v>5</v>
      </c>
      <c r="C11" s="5" t="s">
        <v>39</v>
      </c>
      <c r="D11" s="2">
        <v>2</v>
      </c>
      <c r="E11" s="6">
        <v>76140.66</v>
      </c>
      <c r="F11" s="7"/>
    </row>
    <row r="12" spans="1:6" s="3" customFormat="1" ht="54" customHeight="1" x14ac:dyDescent="0.25">
      <c r="A12" s="2">
        <v>6</v>
      </c>
      <c r="B12" s="30" t="s">
        <v>20</v>
      </c>
      <c r="C12" s="31"/>
      <c r="D12" s="2"/>
      <c r="E12" s="8">
        <v>17504719.140000001</v>
      </c>
      <c r="F12" s="7"/>
    </row>
    <row r="13" spans="1:6" s="3" customFormat="1" ht="54" customHeight="1" x14ac:dyDescent="0.25">
      <c r="A13" s="2">
        <v>7</v>
      </c>
      <c r="B13" s="28" t="s">
        <v>21</v>
      </c>
      <c r="C13" s="29"/>
      <c r="D13" s="2"/>
      <c r="E13" s="6">
        <f>E28*31.51%</f>
        <v>2107219.8654370001</v>
      </c>
      <c r="F13" s="7"/>
    </row>
    <row r="14" spans="1:6" s="3" customFormat="1" ht="54" customHeight="1" x14ac:dyDescent="0.25">
      <c r="A14" s="9">
        <v>8</v>
      </c>
      <c r="B14" s="32" t="s">
        <v>2</v>
      </c>
      <c r="C14" s="33"/>
      <c r="D14" s="9"/>
      <c r="E14" s="8">
        <f>E12+E13</f>
        <v>19611939.005437002</v>
      </c>
      <c r="F14" s="10"/>
    </row>
    <row r="15" spans="1:6" s="3" customFormat="1" ht="32.25" customHeight="1" x14ac:dyDescent="0.25">
      <c r="A15" s="36" t="s">
        <v>16</v>
      </c>
      <c r="B15" s="37"/>
      <c r="C15" s="37"/>
      <c r="D15" s="37"/>
      <c r="E15" s="37"/>
      <c r="F15" s="38"/>
    </row>
    <row r="16" spans="1:6" s="3" customFormat="1" ht="179.25" customHeight="1" x14ac:dyDescent="0.25">
      <c r="A16" s="2">
        <v>1</v>
      </c>
      <c r="B16" s="5" t="s">
        <v>4</v>
      </c>
      <c r="C16" s="5" t="s">
        <v>15</v>
      </c>
      <c r="D16" s="2">
        <v>1</v>
      </c>
      <c r="E16" s="6">
        <v>6635.92</v>
      </c>
      <c r="F16" s="7"/>
    </row>
    <row r="17" spans="1:6" s="3" customFormat="1" ht="119.25" customHeight="1" x14ac:dyDescent="0.25">
      <c r="A17" s="2">
        <v>2</v>
      </c>
      <c r="B17" s="5" t="s">
        <v>11</v>
      </c>
      <c r="C17" s="5" t="s">
        <v>58</v>
      </c>
      <c r="D17" s="2">
        <v>0.4</v>
      </c>
      <c r="E17" s="6">
        <v>1718049.94</v>
      </c>
      <c r="F17" s="7"/>
    </row>
    <row r="18" spans="1:6" s="3" customFormat="1" ht="47.25" customHeight="1" x14ac:dyDescent="0.25">
      <c r="A18" s="2">
        <v>3</v>
      </c>
      <c r="B18" s="30" t="s">
        <v>22</v>
      </c>
      <c r="C18" s="31"/>
      <c r="D18" s="2"/>
      <c r="E18" s="8">
        <v>1760764.91</v>
      </c>
      <c r="F18" s="7"/>
    </row>
    <row r="19" spans="1:6" s="3" customFormat="1" ht="42" customHeight="1" x14ac:dyDescent="0.25">
      <c r="A19" s="2">
        <v>4</v>
      </c>
      <c r="B19" s="28" t="s">
        <v>23</v>
      </c>
      <c r="C19" s="29"/>
      <c r="D19" s="2"/>
      <c r="E19" s="6">
        <f>E28*66.79%</f>
        <v>4466557.1187730003</v>
      </c>
      <c r="F19" s="7"/>
    </row>
    <row r="20" spans="1:6" s="3" customFormat="1" ht="50.25" customHeight="1" x14ac:dyDescent="0.25">
      <c r="A20" s="9">
        <v>5</v>
      </c>
      <c r="B20" s="32" t="s">
        <v>2</v>
      </c>
      <c r="C20" s="33"/>
      <c r="D20" s="9"/>
      <c r="E20" s="8">
        <f>E18+E19</f>
        <v>6227322.0287730005</v>
      </c>
      <c r="F20" s="10"/>
    </row>
    <row r="21" spans="1:6" s="3" customFormat="1" ht="34.5" customHeight="1" x14ac:dyDescent="0.25">
      <c r="A21" s="36" t="s">
        <v>17</v>
      </c>
      <c r="B21" s="37"/>
      <c r="C21" s="37"/>
      <c r="D21" s="37"/>
      <c r="E21" s="37"/>
      <c r="F21" s="38"/>
    </row>
    <row r="22" spans="1:6" s="3" customFormat="1" ht="177" customHeight="1" x14ac:dyDescent="0.25">
      <c r="A22" s="2">
        <v>1</v>
      </c>
      <c r="B22" s="5" t="s">
        <v>4</v>
      </c>
      <c r="C22" s="5" t="s">
        <v>15</v>
      </c>
      <c r="D22" s="2">
        <v>1</v>
      </c>
      <c r="E22" s="6">
        <v>6635.92</v>
      </c>
      <c r="F22" s="7"/>
    </row>
    <row r="23" spans="1:6" s="3" customFormat="1" ht="123.75" customHeight="1" x14ac:dyDescent="0.25">
      <c r="A23" s="2">
        <v>2</v>
      </c>
      <c r="B23" s="5" t="s">
        <v>5</v>
      </c>
      <c r="C23" s="5" t="s">
        <v>38</v>
      </c>
      <c r="D23" s="2">
        <v>2</v>
      </c>
      <c r="E23" s="6">
        <v>75702.14</v>
      </c>
      <c r="F23" s="7"/>
    </row>
    <row r="24" spans="1:6" s="3" customFormat="1" ht="51" customHeight="1" x14ac:dyDescent="0.25">
      <c r="A24" s="2">
        <v>3</v>
      </c>
      <c r="B24" s="30" t="s">
        <v>24</v>
      </c>
      <c r="C24" s="31"/>
      <c r="D24" s="2"/>
      <c r="E24" s="8">
        <v>83927.8</v>
      </c>
      <c r="F24" s="7"/>
    </row>
    <row r="25" spans="1:6" s="3" customFormat="1" ht="39.75" customHeight="1" x14ac:dyDescent="0.25">
      <c r="A25" s="2">
        <v>4</v>
      </c>
      <c r="B25" s="28" t="s">
        <v>25</v>
      </c>
      <c r="C25" s="29"/>
      <c r="D25" s="2"/>
      <c r="E25" s="6">
        <f>E28*1.7%</f>
        <v>113686.88579000001</v>
      </c>
      <c r="F25" s="7"/>
    </row>
    <row r="26" spans="1:6" s="3" customFormat="1" ht="58.5" customHeight="1" thickBot="1" x14ac:dyDescent="0.3">
      <c r="A26" s="11">
        <v>5</v>
      </c>
      <c r="B26" s="34" t="s">
        <v>2</v>
      </c>
      <c r="C26" s="35"/>
      <c r="D26" s="11"/>
      <c r="E26" s="12">
        <f>E24+E25</f>
        <v>197614.68579000002</v>
      </c>
      <c r="F26" s="13"/>
    </row>
    <row r="27" spans="1:6" s="3" customFormat="1" ht="41.25" customHeight="1" x14ac:dyDescent="0.25">
      <c r="A27" s="14">
        <v>1</v>
      </c>
      <c r="B27" s="26" t="s">
        <v>18</v>
      </c>
      <c r="C27" s="27"/>
      <c r="D27" s="15"/>
      <c r="E27" s="16">
        <f>E12+E18+E24</f>
        <v>19349411.850000001</v>
      </c>
      <c r="F27" s="17"/>
    </row>
    <row r="28" spans="1:6" s="3" customFormat="1" ht="18.75" x14ac:dyDescent="0.25">
      <c r="A28" s="18">
        <v>2</v>
      </c>
      <c r="B28" s="28" t="s">
        <v>19</v>
      </c>
      <c r="C28" s="29"/>
      <c r="D28" s="2"/>
      <c r="E28" s="8">
        <v>6687463.8700000001</v>
      </c>
      <c r="F28" s="19"/>
    </row>
    <row r="29" spans="1:6" s="3" customFormat="1" ht="19.5" thickBot="1" x14ac:dyDescent="0.3">
      <c r="A29" s="20">
        <v>3</v>
      </c>
      <c r="B29" s="41" t="s">
        <v>2</v>
      </c>
      <c r="C29" s="42"/>
      <c r="D29" s="21"/>
      <c r="E29" s="22">
        <f>E27+E28</f>
        <v>26036875.720000003</v>
      </c>
      <c r="F29" s="23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>
      <c r="F45" s="4"/>
    </row>
    <row r="46" spans="6:6" s="3" customFormat="1" x14ac:dyDescent="0.25">
      <c r="F46" s="4"/>
    </row>
    <row r="47" spans="6:6" s="3" customFormat="1" x14ac:dyDescent="0.25">
      <c r="F47" s="4"/>
    </row>
    <row r="48" spans="6:6" s="3" customFormat="1" x14ac:dyDescent="0.25">
      <c r="F48" s="4"/>
    </row>
    <row r="49" spans="6:6" s="3" customFormat="1" x14ac:dyDescent="0.25">
      <c r="F49" s="4"/>
    </row>
    <row r="50" spans="6:6" s="3" customFormat="1" x14ac:dyDescent="0.25">
      <c r="F50" s="4"/>
    </row>
    <row r="51" spans="6:6" s="3" customFormat="1" x14ac:dyDescent="0.25"/>
    <row r="52" spans="6:6" s="3" customFormat="1" x14ac:dyDescent="0.25"/>
    <row r="53" spans="6:6" s="3" customFormat="1" x14ac:dyDescent="0.25"/>
    <row r="54" spans="6:6" s="3" customFormat="1" x14ac:dyDescent="0.25"/>
    <row r="55" spans="6:6" s="3" customFormat="1" x14ac:dyDescent="0.25"/>
  </sheetData>
  <mergeCells count="21">
    <mergeCell ref="B28:C28"/>
    <mergeCell ref="B29:C29"/>
    <mergeCell ref="B20:C20"/>
    <mergeCell ref="A21:F21"/>
    <mergeCell ref="B24:C24"/>
    <mergeCell ref="B25:C25"/>
    <mergeCell ref="B26:C26"/>
    <mergeCell ref="B27:C27"/>
    <mergeCell ref="B19:C19"/>
    <mergeCell ref="A1:F1"/>
    <mergeCell ref="A2:F2"/>
    <mergeCell ref="A3:F3"/>
    <mergeCell ref="A5:F5"/>
    <mergeCell ref="A6:A7"/>
    <mergeCell ref="B6:B7"/>
    <mergeCell ref="D6:D7"/>
    <mergeCell ref="B12:C12"/>
    <mergeCell ref="B13:C13"/>
    <mergeCell ref="B14:C14"/>
    <mergeCell ref="A15:F15"/>
    <mergeCell ref="B18:C18"/>
  </mergeCells>
  <pageMargins left="0.7" right="0.7" top="0.75" bottom="0.75" header="0.3" footer="0.3"/>
  <pageSetup paperSize="9" scale="3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view="pageBreakPreview" topLeftCell="A7" zoomScale="62" zoomScaleNormal="100" zoomScaleSheetLayoutView="62" workbookViewId="0">
      <selection activeCell="F6" sqref="F6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5.85546875" style="3" customWidth="1"/>
    <col min="6" max="6" width="20" style="3" bestFit="1" customWidth="1"/>
    <col min="7" max="16384" width="9.140625" style="1"/>
  </cols>
  <sheetData>
    <row r="1" spans="1:6" s="3" customFormat="1" ht="103.5" customHeight="1" x14ac:dyDescent="0.25">
      <c r="A1" s="47" t="s">
        <v>68</v>
      </c>
      <c r="B1" s="47"/>
      <c r="C1" s="47"/>
      <c r="D1" s="47"/>
      <c r="E1" s="47"/>
      <c r="F1" s="47"/>
    </row>
    <row r="2" spans="1:6" s="3" customFormat="1" ht="18.75" x14ac:dyDescent="0.3">
      <c r="A2" s="24" t="s">
        <v>59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187.5" x14ac:dyDescent="0.25">
      <c r="A5" s="43">
        <v>1</v>
      </c>
      <c r="B5" s="45" t="s">
        <v>4</v>
      </c>
      <c r="C5" s="5" t="s">
        <v>14</v>
      </c>
      <c r="D5" s="43">
        <v>1</v>
      </c>
      <c r="E5" s="6">
        <v>13441.2</v>
      </c>
      <c r="F5" s="7"/>
    </row>
    <row r="6" spans="1:6" s="3" customFormat="1" ht="168.75" x14ac:dyDescent="0.25">
      <c r="A6" s="44"/>
      <c r="B6" s="46"/>
      <c r="C6" s="5" t="s">
        <v>15</v>
      </c>
      <c r="D6" s="44"/>
      <c r="E6" s="6">
        <v>19907.75</v>
      </c>
      <c r="F6" s="7"/>
    </row>
    <row r="7" spans="1:6" s="3" customFormat="1" ht="126" customHeight="1" x14ac:dyDescent="0.25">
      <c r="A7" s="2">
        <v>2</v>
      </c>
      <c r="B7" s="5" t="s">
        <v>27</v>
      </c>
      <c r="C7" s="5" t="s">
        <v>60</v>
      </c>
      <c r="D7" s="2">
        <v>0.1</v>
      </c>
      <c r="E7" s="6">
        <v>832983.97</v>
      </c>
      <c r="F7" s="7"/>
    </row>
    <row r="8" spans="1:6" s="3" customFormat="1" ht="124.5" customHeight="1" x14ac:dyDescent="0.25">
      <c r="A8" s="2">
        <v>3</v>
      </c>
      <c r="B8" s="5" t="s">
        <v>11</v>
      </c>
      <c r="C8" s="5" t="s">
        <v>29</v>
      </c>
      <c r="D8" s="2">
        <v>0.45</v>
      </c>
      <c r="E8" s="6">
        <v>1932806.19</v>
      </c>
      <c r="F8" s="7"/>
    </row>
    <row r="9" spans="1:6" s="3" customFormat="1" ht="54" customHeight="1" x14ac:dyDescent="0.25">
      <c r="A9" s="2">
        <v>4</v>
      </c>
      <c r="B9" s="5" t="s">
        <v>6</v>
      </c>
      <c r="C9" s="5" t="s">
        <v>37</v>
      </c>
      <c r="D9" s="2">
        <v>1960.9</v>
      </c>
      <c r="E9" s="6">
        <v>18771783.550000001</v>
      </c>
      <c r="F9" s="7"/>
    </row>
    <row r="10" spans="1:6" s="3" customFormat="1" ht="54" customHeight="1" x14ac:dyDescent="0.25">
      <c r="A10" s="2">
        <v>5</v>
      </c>
      <c r="B10" s="30" t="s">
        <v>46</v>
      </c>
      <c r="C10" s="31"/>
      <c r="D10" s="2"/>
      <c r="E10" s="8">
        <v>22023211.699999999</v>
      </c>
      <c r="F10" s="7"/>
    </row>
    <row r="11" spans="1:6" s="3" customFormat="1" ht="54" customHeight="1" x14ac:dyDescent="0.25">
      <c r="A11" s="2">
        <v>6</v>
      </c>
      <c r="B11" s="28" t="s">
        <v>47</v>
      </c>
      <c r="C11" s="29"/>
      <c r="D11" s="2"/>
      <c r="E11" s="8">
        <v>11167033.890000001</v>
      </c>
      <c r="F11" s="7"/>
    </row>
    <row r="12" spans="1:6" s="3" customFormat="1" ht="54" customHeight="1" x14ac:dyDescent="0.25">
      <c r="A12" s="9">
        <v>7</v>
      </c>
      <c r="B12" s="32" t="s">
        <v>2</v>
      </c>
      <c r="C12" s="33"/>
      <c r="D12" s="9"/>
      <c r="E12" s="8">
        <f>E10+E11</f>
        <v>33190245.59</v>
      </c>
      <c r="F12" s="10"/>
    </row>
    <row r="13" spans="1:6" s="3" customFormat="1" x14ac:dyDescent="0.25">
      <c r="F13" s="4"/>
    </row>
    <row r="14" spans="1:6" s="3" customFormat="1" x14ac:dyDescent="0.25">
      <c r="F14" s="4"/>
    </row>
    <row r="15" spans="1:6" s="3" customFormat="1" ht="57.75" customHeight="1" x14ac:dyDescent="0.3">
      <c r="A15" s="39"/>
      <c r="B15" s="40"/>
      <c r="C15" s="40"/>
      <c r="D15" s="40"/>
      <c r="E15" s="40"/>
      <c r="F15" s="40"/>
    </row>
    <row r="16" spans="1:6" s="3" customFormat="1" x14ac:dyDescent="0.25">
      <c r="F16" s="4"/>
    </row>
    <row r="17" spans="6:6" s="3" customFormat="1" x14ac:dyDescent="0.25">
      <c r="F17" s="4"/>
    </row>
    <row r="18" spans="6:6" s="3" customFormat="1" x14ac:dyDescent="0.25">
      <c r="F18" s="4"/>
    </row>
    <row r="19" spans="6:6" s="3" customFormat="1" x14ac:dyDescent="0.25">
      <c r="F19" s="4"/>
    </row>
    <row r="20" spans="6:6" s="3" customFormat="1" x14ac:dyDescent="0.25">
      <c r="F20" s="4"/>
    </row>
    <row r="21" spans="6:6" s="3" customFormat="1" x14ac:dyDescent="0.25">
      <c r="F21" s="4"/>
    </row>
    <row r="22" spans="6:6" s="3" customFormat="1" x14ac:dyDescent="0.25">
      <c r="F22" s="4"/>
    </row>
    <row r="23" spans="6:6" s="3" customFormat="1" x14ac:dyDescent="0.25">
      <c r="F23" s="4"/>
    </row>
    <row r="24" spans="6:6" s="3" customFormat="1" x14ac:dyDescent="0.25">
      <c r="F24" s="4"/>
    </row>
    <row r="25" spans="6:6" s="3" customFormat="1" x14ac:dyDescent="0.25">
      <c r="F25" s="4"/>
    </row>
    <row r="26" spans="6:6" s="3" customFormat="1" x14ac:dyDescent="0.25">
      <c r="F26" s="4"/>
    </row>
    <row r="27" spans="6:6" s="3" customFormat="1" x14ac:dyDescent="0.25">
      <c r="F27" s="4"/>
    </row>
    <row r="28" spans="6:6" s="3" customFormat="1" x14ac:dyDescent="0.25">
      <c r="F28" s="4"/>
    </row>
    <row r="29" spans="6:6" s="3" customFormat="1" x14ac:dyDescent="0.25">
      <c r="F29" s="4"/>
    </row>
    <row r="30" spans="6:6" s="3" customFormat="1" x14ac:dyDescent="0.25">
      <c r="F30" s="4"/>
    </row>
    <row r="31" spans="6:6" s="3" customFormat="1" x14ac:dyDescent="0.25">
      <c r="F31" s="4"/>
    </row>
    <row r="32" spans="6:6" s="3" customFormat="1" x14ac:dyDescent="0.25">
      <c r="F32" s="4"/>
    </row>
    <row r="33" spans="6:6" s="3" customFormat="1" x14ac:dyDescent="0.25">
      <c r="F33" s="4"/>
    </row>
    <row r="34" spans="6:6" s="3" customFormat="1" x14ac:dyDescent="0.25"/>
    <row r="35" spans="6:6" s="3" customFormat="1" x14ac:dyDescent="0.25"/>
    <row r="36" spans="6:6" s="3" customFormat="1" x14ac:dyDescent="0.25"/>
    <row r="37" spans="6:6" s="3" customFormat="1" x14ac:dyDescent="0.25"/>
    <row r="38" spans="6:6" s="3" customFormat="1" x14ac:dyDescent="0.25"/>
  </sheetData>
  <mergeCells count="10">
    <mergeCell ref="A15:F15"/>
    <mergeCell ref="B10:C10"/>
    <mergeCell ref="B11:C11"/>
    <mergeCell ref="B12:C12"/>
    <mergeCell ref="A1:F1"/>
    <mergeCell ref="A2:F2"/>
    <mergeCell ref="A3:F3"/>
    <mergeCell ref="A5:A6"/>
    <mergeCell ref="B5:B6"/>
    <mergeCell ref="D5:D6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BreakPreview" topLeftCell="A7" zoomScale="62" zoomScaleNormal="100" zoomScaleSheetLayoutView="62" workbookViewId="0">
      <selection activeCell="H14" sqref="H14"/>
    </sheetView>
  </sheetViews>
  <sheetFormatPr defaultColWidth="9.140625" defaultRowHeight="15" x14ac:dyDescent="0.25"/>
  <cols>
    <col min="1" max="1" width="7" style="3" bestFit="1" customWidth="1"/>
    <col min="2" max="2" width="33.7109375" style="3" customWidth="1"/>
    <col min="3" max="3" width="50.7109375" style="3" customWidth="1"/>
    <col min="4" max="4" width="22.7109375" style="3" customWidth="1"/>
    <col min="5" max="5" width="29.140625" style="3" customWidth="1"/>
    <col min="6" max="6" width="20" style="3" bestFit="1" customWidth="1"/>
    <col min="7" max="16384" width="9.140625" style="1"/>
  </cols>
  <sheetData>
    <row r="1" spans="1:6" s="3" customFormat="1" ht="139.5" customHeight="1" x14ac:dyDescent="0.3">
      <c r="A1" s="24" t="s">
        <v>62</v>
      </c>
      <c r="B1" s="24"/>
      <c r="C1" s="24"/>
      <c r="D1" s="24"/>
      <c r="E1" s="24"/>
      <c r="F1" s="24"/>
    </row>
    <row r="2" spans="1:6" s="3" customFormat="1" ht="18.75" x14ac:dyDescent="0.3">
      <c r="A2" s="24" t="s">
        <v>61</v>
      </c>
      <c r="B2" s="24"/>
      <c r="C2" s="24"/>
      <c r="D2" s="24"/>
      <c r="E2" s="24"/>
      <c r="F2" s="24"/>
    </row>
    <row r="3" spans="1:6" s="3" customFormat="1" ht="18.75" x14ac:dyDescent="0.3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13</v>
      </c>
      <c r="B5" s="37"/>
      <c r="C5" s="37"/>
      <c r="D5" s="37"/>
      <c r="E5" s="37"/>
      <c r="F5" s="38"/>
    </row>
    <row r="6" spans="1:6" s="3" customFormat="1" ht="187.5" x14ac:dyDescent="0.25">
      <c r="A6" s="43">
        <v>1</v>
      </c>
      <c r="B6" s="45" t="s">
        <v>4</v>
      </c>
      <c r="C6" s="5" t="s">
        <v>14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15</v>
      </c>
      <c r="D7" s="44"/>
      <c r="E7" s="6">
        <v>19907.75</v>
      </c>
      <c r="F7" s="7"/>
    </row>
    <row r="8" spans="1:6" s="3" customFormat="1" ht="126" customHeight="1" x14ac:dyDescent="0.25">
      <c r="A8" s="2">
        <v>2</v>
      </c>
      <c r="B8" s="5" t="s">
        <v>27</v>
      </c>
      <c r="C8" s="5" t="s">
        <v>29</v>
      </c>
      <c r="D8" s="2">
        <v>7.0000000000000007E-2</v>
      </c>
      <c r="E8" s="6">
        <v>706797.56</v>
      </c>
      <c r="F8" s="7"/>
    </row>
    <row r="9" spans="1:6" s="3" customFormat="1" ht="124.5" customHeight="1" x14ac:dyDescent="0.25">
      <c r="A9" s="2">
        <v>3</v>
      </c>
      <c r="B9" s="5" t="s">
        <v>11</v>
      </c>
      <c r="C9" s="5" t="s">
        <v>63</v>
      </c>
      <c r="D9" s="2">
        <v>0.4</v>
      </c>
      <c r="E9" s="6">
        <v>1615563.93</v>
      </c>
      <c r="F9" s="7"/>
    </row>
    <row r="10" spans="1:6" s="3" customFormat="1" ht="54" customHeight="1" x14ac:dyDescent="0.25">
      <c r="A10" s="2">
        <v>4</v>
      </c>
      <c r="B10" s="5" t="s">
        <v>6</v>
      </c>
      <c r="C10" s="5" t="s">
        <v>37</v>
      </c>
      <c r="D10" s="2">
        <v>2133.6999999999998</v>
      </c>
      <c r="E10" s="6">
        <v>20426005.690000001</v>
      </c>
      <c r="F10" s="7"/>
    </row>
    <row r="11" spans="1:6" s="3" customFormat="1" ht="85.5" customHeight="1" x14ac:dyDescent="0.25">
      <c r="A11" s="2">
        <v>5</v>
      </c>
      <c r="B11" s="5" t="s">
        <v>5</v>
      </c>
      <c r="C11" s="5" t="s">
        <v>70</v>
      </c>
      <c r="D11" s="2">
        <v>4</v>
      </c>
      <c r="E11" s="6">
        <v>151842.79999999999</v>
      </c>
      <c r="F11" s="7"/>
    </row>
    <row r="12" spans="1:6" s="3" customFormat="1" ht="54" customHeight="1" x14ac:dyDescent="0.25">
      <c r="A12" s="2">
        <v>6</v>
      </c>
      <c r="B12" s="30" t="s">
        <v>46</v>
      </c>
      <c r="C12" s="31"/>
      <c r="D12" s="2"/>
      <c r="E12" s="8">
        <v>23414463.34</v>
      </c>
      <c r="F12" s="7"/>
    </row>
    <row r="13" spans="1:6" s="3" customFormat="1" ht="54" customHeight="1" x14ac:dyDescent="0.25">
      <c r="A13" s="2">
        <v>7</v>
      </c>
      <c r="B13" s="28" t="s">
        <v>71</v>
      </c>
      <c r="C13" s="29"/>
      <c r="D13" s="2"/>
      <c r="E13" s="6">
        <v>12151104.18</v>
      </c>
      <c r="F13" s="7"/>
    </row>
    <row r="14" spans="1:6" s="3" customFormat="1" ht="54" customHeight="1" x14ac:dyDescent="0.25">
      <c r="A14" s="9">
        <v>8</v>
      </c>
      <c r="B14" s="32" t="s">
        <v>2</v>
      </c>
      <c r="C14" s="33"/>
      <c r="D14" s="9"/>
      <c r="E14" s="8">
        <f>E12+E13</f>
        <v>35565567.519999996</v>
      </c>
      <c r="F14" s="10"/>
    </row>
    <row r="15" spans="1:6" s="3" customFormat="1" x14ac:dyDescent="0.25">
      <c r="F15" s="4"/>
    </row>
    <row r="16" spans="1:6" s="3" customFormat="1" x14ac:dyDescent="0.25">
      <c r="F16" s="4"/>
    </row>
    <row r="17" spans="1:6" s="3" customFormat="1" ht="67.5" customHeight="1" x14ac:dyDescent="0.3">
      <c r="A17" s="39"/>
      <c r="B17" s="40"/>
      <c r="C17" s="40"/>
      <c r="D17" s="40"/>
      <c r="E17" s="40"/>
      <c r="F17" s="40"/>
    </row>
    <row r="18" spans="1:6" s="3" customFormat="1" x14ac:dyDescent="0.25">
      <c r="F18" s="4"/>
    </row>
    <row r="19" spans="1:6" s="3" customFormat="1" x14ac:dyDescent="0.25">
      <c r="F19" s="4"/>
    </row>
    <row r="20" spans="1:6" s="3" customFormat="1" x14ac:dyDescent="0.25">
      <c r="F20" s="4"/>
    </row>
    <row r="21" spans="1:6" s="3" customFormat="1" x14ac:dyDescent="0.25">
      <c r="F21" s="4"/>
    </row>
    <row r="22" spans="1:6" s="3" customFormat="1" x14ac:dyDescent="0.25">
      <c r="F22" s="4"/>
    </row>
    <row r="23" spans="1:6" s="3" customFormat="1" x14ac:dyDescent="0.25">
      <c r="F23" s="4"/>
    </row>
    <row r="24" spans="1:6" s="3" customFormat="1" x14ac:dyDescent="0.25">
      <c r="F24" s="4"/>
    </row>
    <row r="25" spans="1:6" s="3" customFormat="1" x14ac:dyDescent="0.25">
      <c r="F25" s="4"/>
    </row>
    <row r="26" spans="1:6" s="3" customFormat="1" x14ac:dyDescent="0.25">
      <c r="F26" s="4"/>
    </row>
    <row r="27" spans="1:6" s="3" customFormat="1" x14ac:dyDescent="0.25">
      <c r="F27" s="4"/>
    </row>
    <row r="28" spans="1:6" s="3" customFormat="1" x14ac:dyDescent="0.25">
      <c r="F28" s="4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/>
    <row r="37" spans="6:6" s="3" customFormat="1" x14ac:dyDescent="0.25"/>
    <row r="38" spans="6:6" s="3" customFormat="1" x14ac:dyDescent="0.25"/>
    <row r="39" spans="6:6" s="3" customFormat="1" x14ac:dyDescent="0.25"/>
    <row r="40" spans="6:6" s="3" customFormat="1" x14ac:dyDescent="0.25"/>
  </sheetData>
  <mergeCells count="11">
    <mergeCell ref="B12:C12"/>
    <mergeCell ref="B13:C13"/>
    <mergeCell ref="B14:C14"/>
    <mergeCell ref="A17:F17"/>
    <mergeCell ref="A1:F1"/>
    <mergeCell ref="A2:F2"/>
    <mergeCell ref="A3:F3"/>
    <mergeCell ref="A5:F5"/>
    <mergeCell ref="A6:A7"/>
    <mergeCell ref="B6:B7"/>
    <mergeCell ref="D6:D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2022-07-21T10:47:35Z</dcterms:modified>
</cp:coreProperties>
</file>