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tabRatio="650" activeTab="11"/>
  </bookViews>
  <sheets>
    <sheet name="Январь" sheetId="13" r:id="rId1"/>
    <sheet name="Февраль" sheetId="14" r:id="rId2"/>
    <sheet name="Март" sheetId="15" r:id="rId3"/>
    <sheet name="Апрель" sheetId="16" r:id="rId4"/>
    <sheet name="Май" sheetId="17" r:id="rId5"/>
    <sheet name="Июнь" sheetId="18" r:id="rId6"/>
    <sheet name="Июль" sheetId="19" r:id="rId7"/>
    <sheet name="Август" sheetId="20" r:id="rId8"/>
    <sheet name="Сентябрь" sheetId="21" r:id="rId9"/>
    <sheet name="Октябрь" sheetId="22" r:id="rId10"/>
    <sheet name="Ноябрь" sheetId="23" r:id="rId11"/>
    <sheet name="Декабрь" sheetId="2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52511"/>
</workbook>
</file>

<file path=xl/calcChain.xml><?xml version="1.0" encoding="utf-8"?>
<calcChain xmlns="http://schemas.openxmlformats.org/spreadsheetml/2006/main">
  <c r="G84" i="24" l="1"/>
  <c r="E84" i="24"/>
  <c r="R84" i="24" s="1"/>
  <c r="S84" i="24" s="1"/>
  <c r="R83" i="24"/>
  <c r="G83" i="24"/>
  <c r="E83" i="24"/>
  <c r="R82" i="24"/>
  <c r="S82" i="24" s="1"/>
  <c r="G82" i="24"/>
  <c r="E82" i="24"/>
  <c r="R81" i="24"/>
  <c r="S81" i="24" s="1"/>
  <c r="G81" i="24"/>
  <c r="E81" i="24"/>
  <c r="R80" i="24"/>
  <c r="S80" i="24" s="1"/>
  <c r="G80" i="24"/>
  <c r="E80" i="24"/>
  <c r="R79" i="24"/>
  <c r="S79" i="24" s="1"/>
  <c r="G79" i="24"/>
  <c r="E79" i="24"/>
  <c r="K78" i="24"/>
  <c r="J78" i="24"/>
  <c r="G78" i="24"/>
  <c r="E78" i="24"/>
  <c r="R78" i="24" s="1"/>
  <c r="S78" i="24" s="1"/>
  <c r="G77" i="24"/>
  <c r="E77" i="24"/>
  <c r="R77" i="24" s="1"/>
  <c r="K76" i="24"/>
  <c r="J76" i="24"/>
  <c r="G76" i="24"/>
  <c r="E76" i="24"/>
  <c r="R76" i="24" s="1"/>
  <c r="G75" i="24"/>
  <c r="E75" i="24"/>
  <c r="R75" i="24" s="1"/>
  <c r="R74" i="24"/>
  <c r="J74" i="24"/>
  <c r="G74" i="24"/>
  <c r="E74" i="24"/>
  <c r="G73" i="24"/>
  <c r="E73" i="24"/>
  <c r="R73" i="24" s="1"/>
  <c r="S73" i="24" s="1"/>
  <c r="G72" i="24"/>
  <c r="E72" i="24"/>
  <c r="R72" i="24" s="1"/>
  <c r="S72" i="24" s="1"/>
  <c r="G71" i="24"/>
  <c r="E71" i="24"/>
  <c r="R71" i="24" s="1"/>
  <c r="S71" i="24" s="1"/>
  <c r="G70" i="24"/>
  <c r="E70" i="24"/>
  <c r="R70" i="24" s="1"/>
  <c r="S70" i="24" s="1"/>
  <c r="G69" i="24"/>
  <c r="E69" i="24"/>
  <c r="R69" i="24" s="1"/>
  <c r="S69" i="24" s="1"/>
  <c r="G68" i="24"/>
  <c r="E68" i="24"/>
  <c r="R68" i="24" s="1"/>
  <c r="S68" i="24" s="1"/>
  <c r="G67" i="24"/>
  <c r="E67" i="24"/>
  <c r="R67" i="24" s="1"/>
  <c r="S67" i="24" s="1"/>
  <c r="K66" i="24"/>
  <c r="J66" i="24"/>
  <c r="I66" i="24"/>
  <c r="G66" i="24" s="1"/>
  <c r="E66" i="24" s="1"/>
  <c r="R66" i="24" s="1"/>
  <c r="S66" i="24" s="1"/>
  <c r="H66" i="24"/>
  <c r="F66" i="24"/>
  <c r="G65" i="24"/>
  <c r="E65" i="24"/>
  <c r="G64" i="24"/>
  <c r="E64" i="24" s="1"/>
  <c r="R64" i="24" s="1"/>
  <c r="G63" i="24"/>
  <c r="E63" i="24"/>
  <c r="G62" i="24"/>
  <c r="E62" i="24" s="1"/>
  <c r="G61" i="24"/>
  <c r="E61" i="24"/>
  <c r="G60" i="24"/>
  <c r="E60" i="24" s="1"/>
  <c r="G59" i="24"/>
  <c r="E59" i="24" s="1"/>
  <c r="R59" i="24" s="1"/>
  <c r="S59" i="24" s="1"/>
  <c r="G58" i="24"/>
  <c r="E58" i="24"/>
  <c r="K57" i="24"/>
  <c r="J57" i="24"/>
  <c r="I57" i="24"/>
  <c r="H57" i="24"/>
  <c r="G57" i="24"/>
  <c r="E57" i="24" s="1"/>
  <c r="F57" i="24"/>
  <c r="G56" i="24"/>
  <c r="E56" i="24"/>
  <c r="G55" i="24"/>
  <c r="E55" i="24"/>
  <c r="R55" i="24" s="1"/>
  <c r="S55" i="24" s="1"/>
  <c r="G54" i="24"/>
  <c r="E54" i="24"/>
  <c r="R54" i="24" s="1"/>
  <c r="S54" i="24" s="1"/>
  <c r="G53" i="24"/>
  <c r="E53" i="24"/>
  <c r="R53" i="24" s="1"/>
  <c r="S53" i="24" s="1"/>
  <c r="G52" i="24"/>
  <c r="E52" i="24"/>
  <c r="R52" i="24" s="1"/>
  <c r="S52" i="24" s="1"/>
  <c r="G51" i="24"/>
  <c r="E51" i="24"/>
  <c r="R51" i="24" s="1"/>
  <c r="S51" i="24" s="1"/>
  <c r="G50" i="24"/>
  <c r="E50" i="24"/>
  <c r="R50" i="24" s="1"/>
  <c r="S50" i="24" s="1"/>
  <c r="G49" i="24"/>
  <c r="E49" i="24"/>
  <c r="R49" i="24" s="1"/>
  <c r="S49" i="24" s="1"/>
  <c r="G48" i="24"/>
  <c r="E48" i="24"/>
  <c r="R48" i="24" s="1"/>
  <c r="S48" i="24" s="1"/>
  <c r="G47" i="24"/>
  <c r="E47" i="24"/>
  <c r="R47" i="24" s="1"/>
  <c r="S47" i="24" s="1"/>
  <c r="G46" i="24"/>
  <c r="E46" i="24"/>
  <c r="R46" i="24" s="1"/>
  <c r="S46" i="24" s="1"/>
  <c r="G45" i="24"/>
  <c r="E45" i="24"/>
  <c r="R45" i="24" s="1"/>
  <c r="S45" i="24" s="1"/>
  <c r="K44" i="24"/>
  <c r="J44" i="24"/>
  <c r="J43" i="24" s="1"/>
  <c r="I44" i="24"/>
  <c r="H44" i="24"/>
  <c r="F44" i="24"/>
  <c r="F43" i="24" s="1"/>
  <c r="F40" i="24" s="1"/>
  <c r="F39" i="24" s="1"/>
  <c r="F85" i="24" s="1"/>
  <c r="K43" i="24"/>
  <c r="K40" i="24" s="1"/>
  <c r="I43" i="24"/>
  <c r="H43" i="24"/>
  <c r="I40" i="24"/>
  <c r="S41" i="24" s="1"/>
  <c r="H40" i="24"/>
  <c r="I39" i="24"/>
  <c r="G38" i="24"/>
  <c r="E38" i="24"/>
  <c r="R38" i="24" s="1"/>
  <c r="S38" i="24" s="1"/>
  <c r="G37" i="24"/>
  <c r="E37" i="24"/>
  <c r="R37" i="24" s="1"/>
  <c r="S37" i="24" s="1"/>
  <c r="G36" i="24"/>
  <c r="E36" i="24"/>
  <c r="R36" i="24" s="1"/>
  <c r="S36" i="24" s="1"/>
  <c r="G35" i="24"/>
  <c r="E35" i="24"/>
  <c r="R35" i="24" s="1"/>
  <c r="S35" i="24" s="1"/>
  <c r="G34" i="24"/>
  <c r="E34" i="24"/>
  <c r="R34" i="24" s="1"/>
  <c r="S34" i="24" s="1"/>
  <c r="R33" i="24"/>
  <c r="S33" i="24" s="1"/>
  <c r="R32" i="24"/>
  <c r="S32" i="24" s="1"/>
  <c r="G32" i="24"/>
  <c r="E32" i="24"/>
  <c r="R31" i="24"/>
  <c r="S31" i="24" s="1"/>
  <c r="G31" i="24"/>
  <c r="E31" i="24"/>
  <c r="J30" i="24"/>
  <c r="H30" i="24"/>
  <c r="G30" i="24"/>
  <c r="E30" i="24" s="1"/>
  <c r="R30" i="24" s="1"/>
  <c r="S30" i="24" s="1"/>
  <c r="G29" i="24"/>
  <c r="E29" i="24"/>
  <c r="R29" i="24" s="1"/>
  <c r="S29" i="24" s="1"/>
  <c r="G28" i="24"/>
  <c r="E28" i="24"/>
  <c r="R28" i="24" s="1"/>
  <c r="S28" i="24" s="1"/>
  <c r="H27" i="24"/>
  <c r="G27" i="24"/>
  <c r="E27" i="24" s="1"/>
  <c r="H26" i="24"/>
  <c r="R25" i="24"/>
  <c r="G24" i="24"/>
  <c r="E24" i="24"/>
  <c r="R24" i="24" s="1"/>
  <c r="S24" i="24" s="1"/>
  <c r="H23" i="24"/>
  <c r="G23" i="24"/>
  <c r="E23" i="24"/>
  <c r="R23" i="24" s="1"/>
  <c r="S23" i="24" s="1"/>
  <c r="G22" i="24"/>
  <c r="E22" i="24"/>
  <c r="R22" i="24" s="1"/>
  <c r="S22" i="24" s="1"/>
  <c r="G21" i="24"/>
  <c r="E21" i="24"/>
  <c r="R21" i="24" s="1"/>
  <c r="S21" i="24" s="1"/>
  <c r="G20" i="24"/>
  <c r="E20" i="24"/>
  <c r="R20" i="24" s="1"/>
  <c r="S20" i="24" s="1"/>
  <c r="G19" i="24"/>
  <c r="E19" i="24"/>
  <c r="R19" i="24" s="1"/>
  <c r="S19" i="24" s="1"/>
  <c r="J18" i="24"/>
  <c r="J14" i="24" s="1"/>
  <c r="J13" i="24" s="1"/>
  <c r="H18" i="24"/>
  <c r="G18" i="24" s="1"/>
  <c r="E18" i="24" s="1"/>
  <c r="R18" i="24" s="1"/>
  <c r="S18" i="24" s="1"/>
  <c r="R17" i="24"/>
  <c r="S17" i="24" s="1"/>
  <c r="G17" i="24"/>
  <c r="E17" i="24"/>
  <c r="J16" i="24"/>
  <c r="I16" i="24"/>
  <c r="H16" i="24"/>
  <c r="G16" i="24"/>
  <c r="E16" i="24" s="1"/>
  <c r="R16" i="24" s="1"/>
  <c r="S16" i="24" s="1"/>
  <c r="R15" i="24"/>
  <c r="Q15" i="24"/>
  <c r="G15" i="24"/>
  <c r="E15" i="24"/>
  <c r="I14" i="24"/>
  <c r="I13" i="24" s="1"/>
  <c r="K39" i="24" l="1"/>
  <c r="U41" i="24"/>
  <c r="P41" i="24"/>
  <c r="J40" i="24"/>
  <c r="G43" i="24"/>
  <c r="E43" i="24" s="1"/>
  <c r="R43" i="24" s="1"/>
  <c r="S43" i="24" s="1"/>
  <c r="R27" i="24"/>
  <c r="S27" i="24" s="1"/>
  <c r="E26" i="24"/>
  <c r="R26" i="24" s="1"/>
  <c r="S26" i="24" s="1"/>
  <c r="H14" i="24"/>
  <c r="M41" i="24"/>
  <c r="G44" i="24"/>
  <c r="E44" i="24" s="1"/>
  <c r="R44" i="24" s="1"/>
  <c r="S44" i="24" s="1"/>
  <c r="S15" i="24"/>
  <c r="N41" i="24"/>
  <c r="R41" i="24"/>
  <c r="G26" i="24"/>
  <c r="H39" i="24"/>
  <c r="H13" i="24" l="1"/>
  <c r="G13" i="24" s="1"/>
  <c r="G14" i="24"/>
  <c r="E14" i="24" s="1"/>
  <c r="R14" i="24" s="1"/>
  <c r="S14" i="24" s="1"/>
  <c r="O41" i="24"/>
  <c r="J39" i="24"/>
  <c r="G39" i="24" s="1"/>
  <c r="T41" i="24"/>
  <c r="G40" i="24"/>
  <c r="G87" i="24" l="1"/>
  <c r="E39" i="24"/>
  <c r="G85" i="24"/>
  <c r="G86" i="24" s="1"/>
  <c r="E13" i="24"/>
  <c r="Q41" i="24"/>
  <c r="E40" i="24"/>
  <c r="L41" i="24"/>
  <c r="R39" i="24" l="1"/>
  <c r="S39" i="24" s="1"/>
  <c r="E87" i="24"/>
  <c r="E85" i="24"/>
  <c r="E86" i="24" s="1"/>
  <c r="R13" i="24"/>
  <c r="S13" i="24" s="1"/>
  <c r="G84" i="23" l="1"/>
  <c r="E84" i="23"/>
  <c r="R84" i="23" s="1"/>
  <c r="S84" i="23" s="1"/>
  <c r="R83" i="23"/>
  <c r="G83" i="23"/>
  <c r="E83" i="23"/>
  <c r="R82" i="23"/>
  <c r="S82" i="23" s="1"/>
  <c r="G82" i="23"/>
  <c r="E82" i="23"/>
  <c r="R81" i="23"/>
  <c r="S81" i="23" s="1"/>
  <c r="G81" i="23"/>
  <c r="E81" i="23"/>
  <c r="R80" i="23"/>
  <c r="S80" i="23" s="1"/>
  <c r="G80" i="23"/>
  <c r="E80" i="23"/>
  <c r="R79" i="23"/>
  <c r="S79" i="23" s="1"/>
  <c r="G79" i="23"/>
  <c r="E79" i="23"/>
  <c r="K78" i="23"/>
  <c r="J78" i="23"/>
  <c r="G78" i="23"/>
  <c r="E78" i="23"/>
  <c r="R78" i="23" s="1"/>
  <c r="S78" i="23" s="1"/>
  <c r="G77" i="23"/>
  <c r="E77" i="23"/>
  <c r="R77" i="23" s="1"/>
  <c r="K76" i="23"/>
  <c r="J76" i="23"/>
  <c r="G76" i="23"/>
  <c r="E76" i="23"/>
  <c r="R76" i="23" s="1"/>
  <c r="G75" i="23"/>
  <c r="E75" i="23"/>
  <c r="R75" i="23" s="1"/>
  <c r="R74" i="23"/>
  <c r="J74" i="23"/>
  <c r="G74" i="23"/>
  <c r="E74" i="23"/>
  <c r="G73" i="23"/>
  <c r="E73" i="23"/>
  <c r="R73" i="23" s="1"/>
  <c r="S73" i="23" s="1"/>
  <c r="S72" i="23"/>
  <c r="G72" i="23"/>
  <c r="E72" i="23"/>
  <c r="R72" i="23" s="1"/>
  <c r="S71" i="23"/>
  <c r="G71" i="23"/>
  <c r="E71" i="23"/>
  <c r="R71" i="23" s="1"/>
  <c r="G70" i="23"/>
  <c r="E70" i="23"/>
  <c r="R70" i="23" s="1"/>
  <c r="S70" i="23" s="1"/>
  <c r="G69" i="23"/>
  <c r="E69" i="23"/>
  <c r="R69" i="23" s="1"/>
  <c r="S69" i="23" s="1"/>
  <c r="S68" i="23"/>
  <c r="G68" i="23"/>
  <c r="E68" i="23"/>
  <c r="R68" i="23" s="1"/>
  <c r="S67" i="23"/>
  <c r="G67" i="23"/>
  <c r="E67" i="23"/>
  <c r="R67" i="23" s="1"/>
  <c r="K66" i="23"/>
  <c r="J66" i="23"/>
  <c r="I66" i="23"/>
  <c r="G66" i="23" s="1"/>
  <c r="H66" i="23"/>
  <c r="F66" i="23"/>
  <c r="E66" i="23"/>
  <c r="R66" i="23" s="1"/>
  <c r="S66" i="23" s="1"/>
  <c r="G65" i="23"/>
  <c r="E65" i="23"/>
  <c r="G64" i="23"/>
  <c r="E64" i="23" s="1"/>
  <c r="R64" i="23" s="1"/>
  <c r="G63" i="23"/>
  <c r="E63" i="23"/>
  <c r="G62" i="23"/>
  <c r="E62" i="23" s="1"/>
  <c r="G61" i="23"/>
  <c r="E61" i="23"/>
  <c r="G60" i="23"/>
  <c r="E60" i="23" s="1"/>
  <c r="G59" i="23"/>
  <c r="E59" i="23" s="1"/>
  <c r="R59" i="23" s="1"/>
  <c r="S59" i="23" s="1"/>
  <c r="G58" i="23"/>
  <c r="E58" i="23"/>
  <c r="K57" i="23"/>
  <c r="J57" i="23"/>
  <c r="I57" i="23"/>
  <c r="H57" i="23"/>
  <c r="G57" i="23"/>
  <c r="E57" i="23" s="1"/>
  <c r="F57" i="23"/>
  <c r="G56" i="23"/>
  <c r="E56" i="23"/>
  <c r="G55" i="23"/>
  <c r="E55" i="23"/>
  <c r="R55" i="23" s="1"/>
  <c r="S55" i="23" s="1"/>
  <c r="G54" i="23"/>
  <c r="E54" i="23"/>
  <c r="R54" i="23" s="1"/>
  <c r="S54" i="23" s="1"/>
  <c r="G53" i="23"/>
  <c r="E53" i="23"/>
  <c r="R53" i="23" s="1"/>
  <c r="S53" i="23" s="1"/>
  <c r="G52" i="23"/>
  <c r="E52" i="23"/>
  <c r="R52" i="23" s="1"/>
  <c r="S52" i="23" s="1"/>
  <c r="G51" i="23"/>
  <c r="E51" i="23"/>
  <c r="R51" i="23" s="1"/>
  <c r="S51" i="23" s="1"/>
  <c r="G50" i="23"/>
  <c r="E50" i="23"/>
  <c r="R50" i="23" s="1"/>
  <c r="S50" i="23" s="1"/>
  <c r="G49" i="23"/>
  <c r="E49" i="23"/>
  <c r="R49" i="23" s="1"/>
  <c r="S49" i="23" s="1"/>
  <c r="G48" i="23"/>
  <c r="E48" i="23"/>
  <c r="R48" i="23" s="1"/>
  <c r="S48" i="23" s="1"/>
  <c r="G47" i="23"/>
  <c r="E47" i="23"/>
  <c r="R47" i="23" s="1"/>
  <c r="S47" i="23" s="1"/>
  <c r="G46" i="23"/>
  <c r="E46" i="23"/>
  <c r="R46" i="23" s="1"/>
  <c r="S46" i="23" s="1"/>
  <c r="G45" i="23"/>
  <c r="E45" i="23"/>
  <c r="R45" i="23" s="1"/>
  <c r="S45" i="23" s="1"/>
  <c r="K44" i="23"/>
  <c r="K43" i="23" s="1"/>
  <c r="K40" i="23" s="1"/>
  <c r="J44" i="23"/>
  <c r="J43" i="23" s="1"/>
  <c r="J40" i="23" s="1"/>
  <c r="O41" i="23" s="1"/>
  <c r="I44" i="23"/>
  <c r="H44" i="23"/>
  <c r="F44" i="23"/>
  <c r="F43" i="23" s="1"/>
  <c r="F40" i="23" s="1"/>
  <c r="I43" i="23"/>
  <c r="H43" i="23"/>
  <c r="I40" i="23"/>
  <c r="F39" i="23"/>
  <c r="F85" i="23" s="1"/>
  <c r="G38" i="23"/>
  <c r="E38" i="23"/>
  <c r="R38" i="23" s="1"/>
  <c r="S38" i="23" s="1"/>
  <c r="G37" i="23"/>
  <c r="E37" i="23"/>
  <c r="R37" i="23" s="1"/>
  <c r="S37" i="23" s="1"/>
  <c r="R36" i="23"/>
  <c r="S36" i="23" s="1"/>
  <c r="G36" i="23"/>
  <c r="E36" i="23"/>
  <c r="G35" i="23"/>
  <c r="E35" i="23" s="1"/>
  <c r="R35" i="23" s="1"/>
  <c r="S35" i="23" s="1"/>
  <c r="G34" i="23"/>
  <c r="E34" i="23"/>
  <c r="R34" i="23" s="1"/>
  <c r="S34" i="23" s="1"/>
  <c r="R33" i="23"/>
  <c r="S33" i="23" s="1"/>
  <c r="R32" i="23"/>
  <c r="S32" i="23" s="1"/>
  <c r="G32" i="23"/>
  <c r="E32" i="23"/>
  <c r="R31" i="23"/>
  <c r="S31" i="23" s="1"/>
  <c r="G31" i="23"/>
  <c r="E31" i="23"/>
  <c r="J30" i="23"/>
  <c r="H30" i="23"/>
  <c r="G30" i="23"/>
  <c r="E30" i="23"/>
  <c r="R30" i="23" s="1"/>
  <c r="S30" i="23" s="1"/>
  <c r="R29" i="23"/>
  <c r="S29" i="23" s="1"/>
  <c r="G29" i="23"/>
  <c r="E29" i="23"/>
  <c r="G28" i="23"/>
  <c r="E28" i="23" s="1"/>
  <c r="R28" i="23" s="1"/>
  <c r="S28" i="23" s="1"/>
  <c r="H27" i="23"/>
  <c r="H26" i="23" s="1"/>
  <c r="G27" i="23"/>
  <c r="R25" i="23"/>
  <c r="G24" i="23"/>
  <c r="E24" i="23"/>
  <c r="R24" i="23" s="1"/>
  <c r="S24" i="23" s="1"/>
  <c r="H23" i="23"/>
  <c r="G23" i="23"/>
  <c r="G22" i="23"/>
  <c r="E22" i="23"/>
  <c r="R22" i="23" s="1"/>
  <c r="S22" i="23" s="1"/>
  <c r="R21" i="23"/>
  <c r="S21" i="23" s="1"/>
  <c r="G21" i="23"/>
  <c r="E21" i="23"/>
  <c r="G20" i="23"/>
  <c r="E20" i="23" s="1"/>
  <c r="R20" i="23" s="1"/>
  <c r="S20" i="23" s="1"/>
  <c r="G19" i="23"/>
  <c r="E19" i="23"/>
  <c r="R19" i="23" s="1"/>
  <c r="S19" i="23" s="1"/>
  <c r="J18" i="23"/>
  <c r="H18" i="23"/>
  <c r="G18" i="23" s="1"/>
  <c r="E18" i="23"/>
  <c r="R18" i="23" s="1"/>
  <c r="S18" i="23" s="1"/>
  <c r="G17" i="23"/>
  <c r="E17" i="23"/>
  <c r="R17" i="23" s="1"/>
  <c r="S17" i="23" s="1"/>
  <c r="J16" i="23"/>
  <c r="I16" i="23"/>
  <c r="I14" i="23" s="1"/>
  <c r="I13" i="23" s="1"/>
  <c r="H16" i="23"/>
  <c r="R15" i="23"/>
  <c r="S15" i="23" s="1"/>
  <c r="G15" i="23"/>
  <c r="E15" i="23" s="1"/>
  <c r="J14" i="23"/>
  <c r="J13" i="23" s="1"/>
  <c r="G43" i="23" l="1"/>
  <c r="E43" i="23" s="1"/>
  <c r="R43" i="23" s="1"/>
  <c r="S43" i="23" s="1"/>
  <c r="P41" i="23"/>
  <c r="K39" i="23"/>
  <c r="U41" i="23"/>
  <c r="S41" i="23"/>
  <c r="N41" i="23"/>
  <c r="T41" i="23"/>
  <c r="I39" i="23"/>
  <c r="E23" i="23"/>
  <c r="R23" i="23" s="1"/>
  <c r="S23" i="23" s="1"/>
  <c r="E27" i="23"/>
  <c r="G26" i="23"/>
  <c r="G44" i="23"/>
  <c r="E44" i="23" s="1"/>
  <c r="R44" i="23" s="1"/>
  <c r="S44" i="23" s="1"/>
  <c r="G16" i="23"/>
  <c r="E16" i="23" s="1"/>
  <c r="R16" i="23" s="1"/>
  <c r="S16" i="23" s="1"/>
  <c r="H14" i="23"/>
  <c r="J39" i="23"/>
  <c r="H40" i="23"/>
  <c r="G40" i="23" l="1"/>
  <c r="H39" i="23"/>
  <c r="G39" i="23" s="1"/>
  <c r="R41" i="23"/>
  <c r="M41" i="23"/>
  <c r="H13" i="23"/>
  <c r="G13" i="23" s="1"/>
  <c r="G14" i="23"/>
  <c r="E14" i="23" s="1"/>
  <c r="R14" i="23" s="1"/>
  <c r="S14" i="23" s="1"/>
  <c r="R27" i="23"/>
  <c r="S27" i="23" s="1"/>
  <c r="E26" i="23"/>
  <c r="R26" i="23" s="1"/>
  <c r="S26" i="23" s="1"/>
  <c r="G87" i="23" l="1"/>
  <c r="E39" i="23"/>
  <c r="G85" i="23"/>
  <c r="G86" i="23" s="1"/>
  <c r="E13" i="23"/>
  <c r="L41" i="23"/>
  <c r="E40" i="23"/>
  <c r="Q41" i="23"/>
  <c r="R39" i="23" l="1"/>
  <c r="S39" i="23" s="1"/>
  <c r="E87" i="23"/>
  <c r="E85" i="23"/>
  <c r="E86" i="23" s="1"/>
  <c r="R13" i="23"/>
  <c r="S13" i="23" s="1"/>
  <c r="G83" i="22" l="1"/>
  <c r="E83" i="22" s="1"/>
  <c r="R83" i="22" s="1"/>
  <c r="S83" i="22" s="1"/>
  <c r="G82" i="22"/>
  <c r="E82" i="22" s="1"/>
  <c r="R82" i="22" s="1"/>
  <c r="G81" i="22"/>
  <c r="E81" i="22"/>
  <c r="R81" i="22" s="1"/>
  <c r="S81" i="22" s="1"/>
  <c r="G80" i="22"/>
  <c r="E80" i="22" s="1"/>
  <c r="R80" i="22" s="1"/>
  <c r="S80" i="22" s="1"/>
  <c r="G79" i="22"/>
  <c r="E79" i="22"/>
  <c r="J78" i="22"/>
  <c r="G78" i="22"/>
  <c r="E78" i="22"/>
  <c r="R78" i="22" s="1"/>
  <c r="S78" i="22" s="1"/>
  <c r="K77" i="22"/>
  <c r="J77" i="22"/>
  <c r="G77" i="22" s="1"/>
  <c r="E77" i="22" s="1"/>
  <c r="R77" i="22" s="1"/>
  <c r="S77" i="22" s="1"/>
  <c r="G76" i="22"/>
  <c r="E76" i="22" s="1"/>
  <c r="R76" i="22" s="1"/>
  <c r="K75" i="22"/>
  <c r="G74" i="22"/>
  <c r="E74" i="22"/>
  <c r="R74" i="22" s="1"/>
  <c r="J73" i="22"/>
  <c r="G73" i="22"/>
  <c r="E73" i="22" s="1"/>
  <c r="R73" i="22" s="1"/>
  <c r="G72" i="22"/>
  <c r="E72" i="22" s="1"/>
  <c r="R72" i="22" s="1"/>
  <c r="S72" i="22" s="1"/>
  <c r="G71" i="22"/>
  <c r="E71" i="22" s="1"/>
  <c r="R71" i="22" s="1"/>
  <c r="S71" i="22" s="1"/>
  <c r="G70" i="22"/>
  <c r="E70" i="22" s="1"/>
  <c r="R70" i="22" s="1"/>
  <c r="S70" i="22" s="1"/>
  <c r="G69" i="22"/>
  <c r="E69" i="22" s="1"/>
  <c r="R69" i="22" s="1"/>
  <c r="S69" i="22" s="1"/>
  <c r="G68" i="22"/>
  <c r="E68" i="22" s="1"/>
  <c r="R68" i="22" s="1"/>
  <c r="S68" i="22" s="1"/>
  <c r="G67" i="22"/>
  <c r="E67" i="22" s="1"/>
  <c r="R67" i="22" s="1"/>
  <c r="S67" i="22" s="1"/>
  <c r="K66" i="22"/>
  <c r="G66" i="22" s="1"/>
  <c r="E66" i="22" s="1"/>
  <c r="R66" i="22" s="1"/>
  <c r="S66" i="22" s="1"/>
  <c r="J66" i="22"/>
  <c r="I66" i="22"/>
  <c r="H66" i="22"/>
  <c r="F66" i="22"/>
  <c r="G65" i="22"/>
  <c r="E65" i="22"/>
  <c r="R64" i="22"/>
  <c r="G64" i="22"/>
  <c r="E64" i="22"/>
  <c r="G63" i="22"/>
  <c r="E63" i="22"/>
  <c r="G62" i="22"/>
  <c r="E62" i="22"/>
  <c r="G61" i="22"/>
  <c r="E61" i="22"/>
  <c r="G60" i="22"/>
  <c r="E60" i="22"/>
  <c r="R59" i="22"/>
  <c r="S59" i="22" s="1"/>
  <c r="G59" i="22"/>
  <c r="E59" i="22"/>
  <c r="G58" i="22"/>
  <c r="E58" i="22"/>
  <c r="K57" i="22"/>
  <c r="J57" i="22"/>
  <c r="I57" i="22"/>
  <c r="H57" i="22"/>
  <c r="G57" i="22" s="1"/>
  <c r="E57" i="22" s="1"/>
  <c r="F57" i="22"/>
  <c r="G56" i="22"/>
  <c r="E56" i="22" s="1"/>
  <c r="R55" i="22"/>
  <c r="S55" i="22" s="1"/>
  <c r="G55" i="22"/>
  <c r="E55" i="22" s="1"/>
  <c r="G54" i="22"/>
  <c r="E54" i="22" s="1"/>
  <c r="R54" i="22" s="1"/>
  <c r="S54" i="22" s="1"/>
  <c r="R53" i="22"/>
  <c r="S53" i="22" s="1"/>
  <c r="G53" i="22"/>
  <c r="E53" i="22" s="1"/>
  <c r="G52" i="22"/>
  <c r="E52" i="22" s="1"/>
  <c r="R52" i="22" s="1"/>
  <c r="S52" i="22" s="1"/>
  <c r="R51" i="22"/>
  <c r="S51" i="22" s="1"/>
  <c r="G51" i="22"/>
  <c r="E51" i="22" s="1"/>
  <c r="G50" i="22"/>
  <c r="E50" i="22" s="1"/>
  <c r="R50" i="22" s="1"/>
  <c r="S50" i="22" s="1"/>
  <c r="G49" i="22"/>
  <c r="E49" i="22" s="1"/>
  <c r="R49" i="22" s="1"/>
  <c r="S49" i="22" s="1"/>
  <c r="S48" i="22"/>
  <c r="R48" i="22"/>
  <c r="G48" i="22"/>
  <c r="E48" i="22" s="1"/>
  <c r="R47" i="22"/>
  <c r="S47" i="22" s="1"/>
  <c r="G47" i="22"/>
  <c r="E47" i="22" s="1"/>
  <c r="G46" i="22"/>
  <c r="E46" i="22" s="1"/>
  <c r="R46" i="22" s="1"/>
  <c r="S46" i="22" s="1"/>
  <c r="G45" i="22"/>
  <c r="E45" i="22" s="1"/>
  <c r="R45" i="22" s="1"/>
  <c r="S45" i="22" s="1"/>
  <c r="K44" i="22"/>
  <c r="K43" i="22" s="1"/>
  <c r="J44" i="22"/>
  <c r="I44" i="22"/>
  <c r="H44" i="22"/>
  <c r="G44" i="22" s="1"/>
  <c r="E44" i="22" s="1"/>
  <c r="R44" i="22" s="1"/>
  <c r="S44" i="22" s="1"/>
  <c r="F44" i="22"/>
  <c r="J43" i="22"/>
  <c r="I43" i="22"/>
  <c r="I40" i="22" s="1"/>
  <c r="F43" i="22"/>
  <c r="U41" i="22"/>
  <c r="K40" i="22"/>
  <c r="P41" i="22" s="1"/>
  <c r="J40" i="22"/>
  <c r="F40" i="22"/>
  <c r="F39" i="22" s="1"/>
  <c r="F84" i="22" s="1"/>
  <c r="R38" i="22"/>
  <c r="S38" i="22" s="1"/>
  <c r="G38" i="22"/>
  <c r="E38" i="22" s="1"/>
  <c r="G37" i="22"/>
  <c r="E37" i="22" s="1"/>
  <c r="R37" i="22" s="1"/>
  <c r="S37" i="22" s="1"/>
  <c r="G36" i="22"/>
  <c r="E36" i="22" s="1"/>
  <c r="R36" i="22" s="1"/>
  <c r="S36" i="22" s="1"/>
  <c r="G35" i="22"/>
  <c r="E35" i="22" s="1"/>
  <c r="R35" i="22" s="1"/>
  <c r="S35" i="22" s="1"/>
  <c r="R34" i="22"/>
  <c r="S34" i="22" s="1"/>
  <c r="G34" i="22"/>
  <c r="E34" i="22" s="1"/>
  <c r="R33" i="22"/>
  <c r="S33" i="22" s="1"/>
  <c r="G32" i="22"/>
  <c r="E32" i="22" s="1"/>
  <c r="R32" i="22" s="1"/>
  <c r="S32" i="22" s="1"/>
  <c r="G31" i="22"/>
  <c r="E31" i="22" s="1"/>
  <c r="R31" i="22" s="1"/>
  <c r="S31" i="22" s="1"/>
  <c r="J30" i="22"/>
  <c r="H30" i="22"/>
  <c r="G30" i="22" s="1"/>
  <c r="E30" i="22" s="1"/>
  <c r="R30" i="22" s="1"/>
  <c r="S30" i="22" s="1"/>
  <c r="G29" i="22"/>
  <c r="E29" i="22" s="1"/>
  <c r="R29" i="22" s="1"/>
  <c r="S29" i="22" s="1"/>
  <c r="G28" i="22"/>
  <c r="E28" i="22" s="1"/>
  <c r="R28" i="22" s="1"/>
  <c r="S28" i="22" s="1"/>
  <c r="H27" i="22"/>
  <c r="R25" i="22"/>
  <c r="G24" i="22"/>
  <c r="E24" i="22"/>
  <c r="E23" i="22" s="1"/>
  <c r="R23" i="22"/>
  <c r="S23" i="22" s="1"/>
  <c r="H23" i="22"/>
  <c r="G23" i="22"/>
  <c r="R22" i="22"/>
  <c r="S22" i="22" s="1"/>
  <c r="G22" i="22"/>
  <c r="E22" i="22" s="1"/>
  <c r="G21" i="22"/>
  <c r="E21" i="22" s="1"/>
  <c r="R21" i="22" s="1"/>
  <c r="S21" i="22" s="1"/>
  <c r="G20" i="22"/>
  <c r="E20" i="22" s="1"/>
  <c r="R20" i="22" s="1"/>
  <c r="S20" i="22" s="1"/>
  <c r="G19" i="22"/>
  <c r="E19" i="22" s="1"/>
  <c r="R19" i="22" s="1"/>
  <c r="S19" i="22" s="1"/>
  <c r="J18" i="22"/>
  <c r="H18" i="22"/>
  <c r="G18" i="22"/>
  <c r="E18" i="22"/>
  <c r="R18" i="22" s="1"/>
  <c r="S18" i="22" s="1"/>
  <c r="G17" i="22"/>
  <c r="E17" i="22"/>
  <c r="R17" i="22" s="1"/>
  <c r="S17" i="22" s="1"/>
  <c r="J16" i="22"/>
  <c r="J14" i="22" s="1"/>
  <c r="I16" i="22"/>
  <c r="H16" i="22"/>
  <c r="G16" i="22" s="1"/>
  <c r="E16" i="22"/>
  <c r="R16" i="22" s="1"/>
  <c r="S16" i="22" s="1"/>
  <c r="G15" i="22"/>
  <c r="E15" i="22"/>
  <c r="R15" i="22" s="1"/>
  <c r="S15" i="22" s="1"/>
  <c r="I14" i="22"/>
  <c r="I13" i="22" s="1"/>
  <c r="H14" i="22"/>
  <c r="G14" i="22" s="1"/>
  <c r="E14" i="22" s="1"/>
  <c r="R14" i="22" s="1"/>
  <c r="S14" i="22" s="1"/>
  <c r="J13" i="22"/>
  <c r="I39" i="22" l="1"/>
  <c r="S41" i="22"/>
  <c r="N41" i="22"/>
  <c r="G27" i="22"/>
  <c r="H26" i="22"/>
  <c r="K39" i="22"/>
  <c r="T41" i="22"/>
  <c r="H13" i="22"/>
  <c r="G13" i="22" s="1"/>
  <c r="R24" i="22"/>
  <c r="S24" i="22" s="1"/>
  <c r="H43" i="22"/>
  <c r="J75" i="22"/>
  <c r="G75" i="22" s="1"/>
  <c r="E75" i="22" s="1"/>
  <c r="R75" i="22" s="1"/>
  <c r="G43" i="22" l="1"/>
  <c r="E43" i="22" s="1"/>
  <c r="R43" i="22" s="1"/>
  <c r="S43" i="22" s="1"/>
  <c r="H40" i="22"/>
  <c r="E13" i="22"/>
  <c r="O41" i="22"/>
  <c r="G26" i="22"/>
  <c r="E27" i="22"/>
  <c r="J39" i="22"/>
  <c r="R27" i="22" l="1"/>
  <c r="S27" i="22" s="1"/>
  <c r="E26" i="22"/>
  <c r="R26" i="22" s="1"/>
  <c r="S26" i="22" s="1"/>
  <c r="R41" i="22"/>
  <c r="M41" i="22"/>
  <c r="G40" i="22"/>
  <c r="H39" i="22"/>
  <c r="G39" i="22" s="1"/>
  <c r="R13" i="22"/>
  <c r="S13" i="22" s="1"/>
  <c r="G86" i="22" l="1"/>
  <c r="E39" i="22"/>
  <c r="G84" i="22"/>
  <c r="G85" i="22" s="1"/>
  <c r="L41" i="22"/>
  <c r="Q41" i="22"/>
  <c r="E40" i="22"/>
  <c r="E86" i="22" l="1"/>
  <c r="R39" i="22"/>
  <c r="S39" i="22" s="1"/>
  <c r="E84" i="22"/>
  <c r="E85" i="22" s="1"/>
  <c r="G82" i="21" l="1"/>
  <c r="E82" i="21" s="1"/>
  <c r="R82" i="21" s="1"/>
  <c r="S82" i="21" s="1"/>
  <c r="G81" i="21"/>
  <c r="E81" i="21" s="1"/>
  <c r="R81" i="21" s="1"/>
  <c r="G80" i="21"/>
  <c r="E80" i="21" s="1"/>
  <c r="R80" i="21" s="1"/>
  <c r="S80" i="21" s="1"/>
  <c r="G79" i="21"/>
  <c r="E79" i="21" s="1"/>
  <c r="R79" i="21" s="1"/>
  <c r="S79" i="21" s="1"/>
  <c r="G78" i="21"/>
  <c r="E78" i="21" s="1"/>
  <c r="R78" i="21" s="1"/>
  <c r="S78" i="21" s="1"/>
  <c r="K77" i="21"/>
  <c r="J77" i="21"/>
  <c r="G77" i="21" s="1"/>
  <c r="E77" i="21"/>
  <c r="R77" i="21" s="1"/>
  <c r="S77" i="21" s="1"/>
  <c r="G76" i="21"/>
  <c r="E76" i="21" s="1"/>
  <c r="R76" i="21" s="1"/>
  <c r="K75" i="21"/>
  <c r="J75" i="21"/>
  <c r="G75" i="21" s="1"/>
  <c r="E75" i="21" s="1"/>
  <c r="R75" i="21" s="1"/>
  <c r="G74" i="21"/>
  <c r="E74" i="21" s="1"/>
  <c r="R74" i="21" s="1"/>
  <c r="J73" i="21"/>
  <c r="G73" i="21" s="1"/>
  <c r="E73" i="21" s="1"/>
  <c r="R73" i="21" s="1"/>
  <c r="G72" i="21"/>
  <c r="E72" i="21" s="1"/>
  <c r="R72" i="21" s="1"/>
  <c r="S72" i="21" s="1"/>
  <c r="G71" i="21"/>
  <c r="E71" i="21" s="1"/>
  <c r="R71" i="21" s="1"/>
  <c r="S71" i="21" s="1"/>
  <c r="G70" i="21"/>
  <c r="E70" i="21" s="1"/>
  <c r="R70" i="21" s="1"/>
  <c r="S70" i="21" s="1"/>
  <c r="G69" i="21"/>
  <c r="E69" i="21" s="1"/>
  <c r="R69" i="21" s="1"/>
  <c r="S69" i="21" s="1"/>
  <c r="G68" i="21"/>
  <c r="E68" i="21" s="1"/>
  <c r="R68" i="21" s="1"/>
  <c r="S68" i="21" s="1"/>
  <c r="G67" i="21"/>
  <c r="E67" i="21" s="1"/>
  <c r="R67" i="21" s="1"/>
  <c r="S67" i="21" s="1"/>
  <c r="K66" i="21"/>
  <c r="J66" i="21"/>
  <c r="I66" i="21"/>
  <c r="H66" i="21"/>
  <c r="F66" i="21"/>
  <c r="G65" i="21"/>
  <c r="E65" i="21" s="1"/>
  <c r="G64" i="21"/>
  <c r="E64" i="21" s="1"/>
  <c r="R64" i="21" s="1"/>
  <c r="G63" i="21"/>
  <c r="E63" i="21"/>
  <c r="G62" i="21"/>
  <c r="E62" i="21" s="1"/>
  <c r="G61" i="21"/>
  <c r="E61" i="21"/>
  <c r="G60" i="21"/>
  <c r="E60" i="21" s="1"/>
  <c r="G59" i="21"/>
  <c r="E59" i="21" s="1"/>
  <c r="R59" i="21" s="1"/>
  <c r="S59" i="21" s="1"/>
  <c r="G58" i="21"/>
  <c r="E58" i="21"/>
  <c r="K57" i="21"/>
  <c r="J57" i="21"/>
  <c r="I57" i="21"/>
  <c r="H57" i="21"/>
  <c r="G57" i="21" s="1"/>
  <c r="E57" i="21" s="1"/>
  <c r="F57" i="21"/>
  <c r="G56" i="21"/>
  <c r="E56" i="21"/>
  <c r="G55" i="21"/>
  <c r="E55" i="21"/>
  <c r="R55" i="21" s="1"/>
  <c r="S55" i="21" s="1"/>
  <c r="G54" i="21"/>
  <c r="E54" i="21"/>
  <c r="R54" i="21" s="1"/>
  <c r="S54" i="21" s="1"/>
  <c r="G53" i="21"/>
  <c r="E53" i="21"/>
  <c r="R53" i="21" s="1"/>
  <c r="S53" i="21" s="1"/>
  <c r="G52" i="21"/>
  <c r="E52" i="21"/>
  <c r="R52" i="21" s="1"/>
  <c r="S52" i="21" s="1"/>
  <c r="G51" i="21"/>
  <c r="E51" i="21"/>
  <c r="R51" i="21" s="1"/>
  <c r="S51" i="21" s="1"/>
  <c r="G50" i="21"/>
  <c r="E50" i="21"/>
  <c r="R50" i="21" s="1"/>
  <c r="S50" i="21" s="1"/>
  <c r="G49" i="21"/>
  <c r="E49" i="21"/>
  <c r="R49" i="21" s="1"/>
  <c r="S49" i="21" s="1"/>
  <c r="G48" i="21"/>
  <c r="E48" i="21"/>
  <c r="R48" i="21" s="1"/>
  <c r="S48" i="21" s="1"/>
  <c r="G47" i="21"/>
  <c r="E47" i="21"/>
  <c r="R47" i="21" s="1"/>
  <c r="S47" i="21" s="1"/>
  <c r="G46" i="21"/>
  <c r="E46" i="21"/>
  <c r="R46" i="21" s="1"/>
  <c r="S46" i="21" s="1"/>
  <c r="G45" i="21"/>
  <c r="E45" i="21"/>
  <c r="R45" i="21" s="1"/>
  <c r="S45" i="21" s="1"/>
  <c r="K44" i="21"/>
  <c r="J44" i="21"/>
  <c r="J43" i="21" s="1"/>
  <c r="J40" i="21" s="1"/>
  <c r="O41" i="21" s="1"/>
  <c r="I44" i="21"/>
  <c r="H44" i="21"/>
  <c r="F44" i="21"/>
  <c r="F43" i="21" s="1"/>
  <c r="F40" i="21" s="1"/>
  <c r="F39" i="21" s="1"/>
  <c r="F83" i="21" s="1"/>
  <c r="K43" i="21"/>
  <c r="K40" i="21" s="1"/>
  <c r="K39" i="21" s="1"/>
  <c r="I43" i="21"/>
  <c r="H43" i="21"/>
  <c r="G43" i="21" s="1"/>
  <c r="E43" i="21" s="1"/>
  <c r="R43" i="21" s="1"/>
  <c r="S43" i="21" s="1"/>
  <c r="U41" i="21"/>
  <c r="I40" i="21"/>
  <c r="I39" i="21" s="1"/>
  <c r="J39" i="21"/>
  <c r="G38" i="21"/>
  <c r="E38" i="21" s="1"/>
  <c r="R38" i="21" s="1"/>
  <c r="S38" i="21" s="1"/>
  <c r="G37" i="21"/>
  <c r="E37" i="21" s="1"/>
  <c r="R37" i="21" s="1"/>
  <c r="S37" i="21" s="1"/>
  <c r="G36" i="21"/>
  <c r="E36" i="21" s="1"/>
  <c r="R36" i="21" s="1"/>
  <c r="S36" i="21" s="1"/>
  <c r="G35" i="21"/>
  <c r="E35" i="21" s="1"/>
  <c r="R35" i="21" s="1"/>
  <c r="S35" i="21" s="1"/>
  <c r="G34" i="21"/>
  <c r="E34" i="21" s="1"/>
  <c r="R34" i="21" s="1"/>
  <c r="S34" i="21" s="1"/>
  <c r="R33" i="21"/>
  <c r="S33" i="21" s="1"/>
  <c r="R32" i="21"/>
  <c r="S32" i="21" s="1"/>
  <c r="G32" i="21"/>
  <c r="E32" i="21"/>
  <c r="R31" i="21"/>
  <c r="S31" i="21" s="1"/>
  <c r="G31" i="21"/>
  <c r="E31" i="21"/>
  <c r="J30" i="21"/>
  <c r="H30" i="21"/>
  <c r="G30" i="21"/>
  <c r="E30" i="21"/>
  <c r="R30" i="21" s="1"/>
  <c r="S30" i="21" s="1"/>
  <c r="G29" i="21"/>
  <c r="E29" i="21"/>
  <c r="R29" i="21" s="1"/>
  <c r="S29" i="21" s="1"/>
  <c r="G28" i="21"/>
  <c r="E28" i="21"/>
  <c r="R28" i="21" s="1"/>
  <c r="S28" i="21" s="1"/>
  <c r="H27" i="21"/>
  <c r="G27" i="21"/>
  <c r="H26" i="21"/>
  <c r="R25" i="21"/>
  <c r="S24" i="21"/>
  <c r="G24" i="21"/>
  <c r="E24" i="21"/>
  <c r="R24" i="21" s="1"/>
  <c r="H23" i="21"/>
  <c r="G23" i="21"/>
  <c r="E23" i="21"/>
  <c r="R23" i="21" s="1"/>
  <c r="S23" i="21" s="1"/>
  <c r="G22" i="21"/>
  <c r="E22" i="21"/>
  <c r="R22" i="21" s="1"/>
  <c r="S22" i="21" s="1"/>
  <c r="G21" i="21"/>
  <c r="E21" i="21"/>
  <c r="R21" i="21" s="1"/>
  <c r="S21" i="21" s="1"/>
  <c r="G20" i="21"/>
  <c r="E20" i="21"/>
  <c r="R20" i="21" s="1"/>
  <c r="S20" i="21" s="1"/>
  <c r="G19" i="21"/>
  <c r="E19" i="21"/>
  <c r="R19" i="21" s="1"/>
  <c r="S19" i="21" s="1"/>
  <c r="J18" i="21"/>
  <c r="J14" i="21" s="1"/>
  <c r="H18" i="21"/>
  <c r="R17" i="21"/>
  <c r="S17" i="21" s="1"/>
  <c r="G17" i="21"/>
  <c r="E17" i="21"/>
  <c r="J16" i="21"/>
  <c r="I16" i="21"/>
  <c r="I14" i="21" s="1"/>
  <c r="H16" i="21"/>
  <c r="G16" i="21"/>
  <c r="E16" i="21" s="1"/>
  <c r="R16" i="21" s="1"/>
  <c r="S16" i="21" s="1"/>
  <c r="R15" i="21"/>
  <c r="S15" i="21" s="1"/>
  <c r="G15" i="21"/>
  <c r="E15" i="21" s="1"/>
  <c r="H14" i="21"/>
  <c r="I13" i="21"/>
  <c r="G14" i="21" l="1"/>
  <c r="E14" i="21" s="1"/>
  <c r="R14" i="21" s="1"/>
  <c r="S14" i="21" s="1"/>
  <c r="J13" i="21"/>
  <c r="E27" i="21"/>
  <c r="G26" i="21"/>
  <c r="H13" i="21"/>
  <c r="G13" i="21" s="1"/>
  <c r="H40" i="21"/>
  <c r="P41" i="21"/>
  <c r="G66" i="21"/>
  <c r="E66" i="21" s="1"/>
  <c r="R66" i="21" s="1"/>
  <c r="S66" i="21" s="1"/>
  <c r="S41" i="21"/>
  <c r="N41" i="21"/>
  <c r="G18" i="21"/>
  <c r="E18" i="21" s="1"/>
  <c r="R18" i="21" s="1"/>
  <c r="S18" i="21" s="1"/>
  <c r="T41" i="21"/>
  <c r="G44" i="21"/>
  <c r="E44" i="21" s="1"/>
  <c r="R44" i="21" s="1"/>
  <c r="S44" i="21" s="1"/>
  <c r="R27" i="21" l="1"/>
  <c r="S27" i="21" s="1"/>
  <c r="E26" i="21"/>
  <c r="R26" i="21" s="1"/>
  <c r="S26" i="21" s="1"/>
  <c r="G40" i="21"/>
  <c r="H39" i="21"/>
  <c r="G39" i="21" s="1"/>
  <c r="R41" i="21"/>
  <c r="M41" i="21"/>
  <c r="E13" i="21"/>
  <c r="G85" i="21" l="1"/>
  <c r="E39" i="21"/>
  <c r="G83" i="21"/>
  <c r="G84" i="21" s="1"/>
  <c r="L41" i="21"/>
  <c r="Q41" i="21"/>
  <c r="E40" i="21"/>
  <c r="E83" i="21"/>
  <c r="E84" i="21" s="1"/>
  <c r="R13" i="21"/>
  <c r="S13" i="21" s="1"/>
  <c r="R39" i="21" l="1"/>
  <c r="S39" i="21" s="1"/>
  <c r="E85" i="21"/>
  <c r="G82" i="20" l="1"/>
  <c r="E82" i="20"/>
  <c r="R82" i="20" s="1"/>
  <c r="S82" i="20" s="1"/>
  <c r="G81" i="20"/>
  <c r="E81" i="20" s="1"/>
  <c r="R81" i="20" s="1"/>
  <c r="G80" i="20"/>
  <c r="E80" i="20" s="1"/>
  <c r="R80" i="20" s="1"/>
  <c r="S80" i="20" s="1"/>
  <c r="G79" i="20"/>
  <c r="E79" i="20" s="1"/>
  <c r="R79" i="20" s="1"/>
  <c r="S79" i="20" s="1"/>
  <c r="G78" i="20"/>
  <c r="E78" i="20" s="1"/>
  <c r="R78" i="20" s="1"/>
  <c r="S78" i="20" s="1"/>
  <c r="K77" i="20"/>
  <c r="J77" i="20"/>
  <c r="G77" i="20"/>
  <c r="E77" i="20" s="1"/>
  <c r="R77" i="20" s="1"/>
  <c r="S77" i="20" s="1"/>
  <c r="G76" i="20"/>
  <c r="E76" i="20"/>
  <c r="R76" i="20" s="1"/>
  <c r="K75" i="20"/>
  <c r="J75" i="20"/>
  <c r="G75" i="20"/>
  <c r="E75" i="20" s="1"/>
  <c r="R75" i="20" s="1"/>
  <c r="G74" i="20"/>
  <c r="E74" i="20"/>
  <c r="R74" i="20" s="1"/>
  <c r="J73" i="20"/>
  <c r="G73" i="20" s="1"/>
  <c r="E73" i="20" s="1"/>
  <c r="R73" i="20" s="1"/>
  <c r="G72" i="20"/>
  <c r="E72" i="20"/>
  <c r="R72" i="20" s="1"/>
  <c r="S72" i="20" s="1"/>
  <c r="G71" i="20"/>
  <c r="E71" i="20"/>
  <c r="R71" i="20" s="1"/>
  <c r="S71" i="20" s="1"/>
  <c r="G70" i="20"/>
  <c r="E70" i="20"/>
  <c r="R70" i="20" s="1"/>
  <c r="S70" i="20" s="1"/>
  <c r="G69" i="20"/>
  <c r="E69" i="20"/>
  <c r="R69" i="20" s="1"/>
  <c r="S69" i="20" s="1"/>
  <c r="G68" i="20"/>
  <c r="E68" i="20"/>
  <c r="R68" i="20" s="1"/>
  <c r="S68" i="20" s="1"/>
  <c r="G67" i="20"/>
  <c r="E67" i="20"/>
  <c r="R67" i="20" s="1"/>
  <c r="S67" i="20" s="1"/>
  <c r="K66" i="20"/>
  <c r="J66" i="20"/>
  <c r="I66" i="20"/>
  <c r="H66" i="20"/>
  <c r="G66" i="20" s="1"/>
  <c r="E66" i="20" s="1"/>
  <c r="R66" i="20" s="1"/>
  <c r="S66" i="20" s="1"/>
  <c r="F66" i="20"/>
  <c r="G65" i="20"/>
  <c r="E65" i="20" s="1"/>
  <c r="G64" i="20"/>
  <c r="E64" i="20" s="1"/>
  <c r="R64" i="20" s="1"/>
  <c r="G63" i="20"/>
  <c r="E63" i="20"/>
  <c r="G62" i="20"/>
  <c r="E62" i="20" s="1"/>
  <c r="G61" i="20"/>
  <c r="E61" i="20"/>
  <c r="G60" i="20"/>
  <c r="E60" i="20" s="1"/>
  <c r="G59" i="20"/>
  <c r="E59" i="20" s="1"/>
  <c r="R59" i="20" s="1"/>
  <c r="S59" i="20" s="1"/>
  <c r="G58" i="20"/>
  <c r="E58" i="20"/>
  <c r="K57" i="20"/>
  <c r="J57" i="20"/>
  <c r="I57" i="20"/>
  <c r="H57" i="20"/>
  <c r="G57" i="20" s="1"/>
  <c r="E57" i="20" s="1"/>
  <c r="F57" i="20"/>
  <c r="G56" i="20"/>
  <c r="E56" i="20" s="1"/>
  <c r="G55" i="20"/>
  <c r="E55" i="20" s="1"/>
  <c r="R55" i="20" s="1"/>
  <c r="S55" i="20" s="1"/>
  <c r="G54" i="20"/>
  <c r="E54" i="20" s="1"/>
  <c r="R54" i="20" s="1"/>
  <c r="S54" i="20" s="1"/>
  <c r="G53" i="20"/>
  <c r="E53" i="20" s="1"/>
  <c r="R53" i="20" s="1"/>
  <c r="S53" i="20" s="1"/>
  <c r="G52" i="20"/>
  <c r="E52" i="20" s="1"/>
  <c r="R52" i="20" s="1"/>
  <c r="S52" i="20" s="1"/>
  <c r="G51" i="20"/>
  <c r="E51" i="20" s="1"/>
  <c r="R51" i="20" s="1"/>
  <c r="S51" i="20" s="1"/>
  <c r="G50" i="20"/>
  <c r="E50" i="20" s="1"/>
  <c r="R50" i="20" s="1"/>
  <c r="S50" i="20" s="1"/>
  <c r="G49" i="20"/>
  <c r="E49" i="20" s="1"/>
  <c r="R49" i="20" s="1"/>
  <c r="S49" i="20" s="1"/>
  <c r="G48" i="20"/>
  <c r="E48" i="20" s="1"/>
  <c r="R48" i="20" s="1"/>
  <c r="S48" i="20" s="1"/>
  <c r="J47" i="20"/>
  <c r="R46" i="20"/>
  <c r="S46" i="20" s="1"/>
  <c r="G46" i="20"/>
  <c r="E46" i="20" s="1"/>
  <c r="J45" i="20"/>
  <c r="G45" i="20" s="1"/>
  <c r="E45" i="20" s="1"/>
  <c r="R45" i="20" s="1"/>
  <c r="S45" i="20" s="1"/>
  <c r="K44" i="20"/>
  <c r="I44" i="20"/>
  <c r="I43" i="20" s="1"/>
  <c r="I40" i="20" s="1"/>
  <c r="H44" i="20"/>
  <c r="F44" i="20"/>
  <c r="K43" i="20"/>
  <c r="F43" i="20"/>
  <c r="K40" i="20"/>
  <c r="F40" i="20"/>
  <c r="F39" i="20" s="1"/>
  <c r="F83" i="20" s="1"/>
  <c r="S38" i="20"/>
  <c r="R38" i="20"/>
  <c r="G38" i="20"/>
  <c r="E38" i="20"/>
  <c r="S37" i="20"/>
  <c r="R37" i="20"/>
  <c r="G37" i="20"/>
  <c r="E37" i="20"/>
  <c r="S36" i="20"/>
  <c r="R36" i="20"/>
  <c r="G36" i="20"/>
  <c r="E36" i="20"/>
  <c r="S35" i="20"/>
  <c r="R35" i="20"/>
  <c r="G35" i="20"/>
  <c r="E35" i="20"/>
  <c r="S34" i="20"/>
  <c r="R34" i="20"/>
  <c r="G34" i="20"/>
  <c r="E34" i="20"/>
  <c r="S33" i="20"/>
  <c r="R33" i="20"/>
  <c r="G32" i="20"/>
  <c r="E32" i="20"/>
  <c r="R32" i="20" s="1"/>
  <c r="S32" i="20" s="1"/>
  <c r="G31" i="20"/>
  <c r="E31" i="20" s="1"/>
  <c r="R31" i="20" s="1"/>
  <c r="S31" i="20" s="1"/>
  <c r="J30" i="20"/>
  <c r="H30" i="20"/>
  <c r="G30" i="20" s="1"/>
  <c r="E30" i="20" s="1"/>
  <c r="R30" i="20" s="1"/>
  <c r="S30" i="20" s="1"/>
  <c r="S29" i="20"/>
  <c r="R29" i="20"/>
  <c r="G29" i="20"/>
  <c r="E29" i="20"/>
  <c r="S28" i="20"/>
  <c r="R28" i="20"/>
  <c r="G28" i="20"/>
  <c r="E28" i="20"/>
  <c r="H27" i="20"/>
  <c r="G27" i="20"/>
  <c r="E27" i="20"/>
  <c r="R27" i="20" s="1"/>
  <c r="S27" i="20" s="1"/>
  <c r="H26" i="20"/>
  <c r="G26" i="20"/>
  <c r="E26" i="20"/>
  <c r="R26" i="20" s="1"/>
  <c r="S26" i="20" s="1"/>
  <c r="R25" i="20"/>
  <c r="G24" i="20"/>
  <c r="E24" i="20" s="1"/>
  <c r="E23" i="20" s="1"/>
  <c r="R23" i="20"/>
  <c r="S23" i="20" s="1"/>
  <c r="H23" i="20"/>
  <c r="G23" i="20" s="1"/>
  <c r="R22" i="20"/>
  <c r="S22" i="20" s="1"/>
  <c r="G22" i="20"/>
  <c r="E22" i="20"/>
  <c r="R21" i="20"/>
  <c r="S21" i="20" s="1"/>
  <c r="G21" i="20"/>
  <c r="E21" i="20"/>
  <c r="R20" i="20"/>
  <c r="S20" i="20" s="1"/>
  <c r="G20" i="20"/>
  <c r="E20" i="20"/>
  <c r="R19" i="20"/>
  <c r="S19" i="20" s="1"/>
  <c r="G19" i="20"/>
  <c r="E19" i="20"/>
  <c r="J18" i="20"/>
  <c r="H18" i="20"/>
  <c r="G18" i="20"/>
  <c r="E18" i="20"/>
  <c r="R18" i="20" s="1"/>
  <c r="S18" i="20" s="1"/>
  <c r="G17" i="20"/>
  <c r="E17" i="20" s="1"/>
  <c r="R17" i="20" s="1"/>
  <c r="S17" i="20" s="1"/>
  <c r="J16" i="20"/>
  <c r="J14" i="20" s="1"/>
  <c r="J13" i="20" s="1"/>
  <c r="I16" i="20"/>
  <c r="G16" i="20" s="1"/>
  <c r="E16" i="20" s="1"/>
  <c r="R16" i="20" s="1"/>
  <c r="S16" i="20" s="1"/>
  <c r="H16" i="20"/>
  <c r="G15" i="20"/>
  <c r="E15" i="20"/>
  <c r="R15" i="20" s="1"/>
  <c r="S15" i="20" s="1"/>
  <c r="H14" i="20"/>
  <c r="H13" i="20" s="1"/>
  <c r="I39" i="20" l="1"/>
  <c r="S41" i="20"/>
  <c r="N41" i="20"/>
  <c r="U41" i="20"/>
  <c r="P41" i="20"/>
  <c r="J44" i="20"/>
  <c r="J43" i="20" s="1"/>
  <c r="J40" i="20" s="1"/>
  <c r="G47" i="20"/>
  <c r="E47" i="20" s="1"/>
  <c r="R47" i="20" s="1"/>
  <c r="S47" i="20" s="1"/>
  <c r="I14" i="20"/>
  <c r="I13" i="20" s="1"/>
  <c r="G13" i="20" s="1"/>
  <c r="R24" i="20"/>
  <c r="S24" i="20" s="1"/>
  <c r="G44" i="20"/>
  <c r="E44" i="20" s="1"/>
  <c r="R44" i="20" s="1"/>
  <c r="S44" i="20" s="1"/>
  <c r="G14" i="20"/>
  <c r="E14" i="20" s="1"/>
  <c r="R14" i="20" s="1"/>
  <c r="S14" i="20" s="1"/>
  <c r="K39" i="20"/>
  <c r="H43" i="20"/>
  <c r="G82" i="19"/>
  <c r="E82" i="19" s="1"/>
  <c r="R82" i="19" s="1"/>
  <c r="S82" i="19" s="1"/>
  <c r="R81" i="19"/>
  <c r="G81" i="19"/>
  <c r="E81" i="19"/>
  <c r="R80" i="19"/>
  <c r="S80" i="19" s="1"/>
  <c r="G80" i="19"/>
  <c r="E80" i="19"/>
  <c r="R79" i="19"/>
  <c r="S79" i="19" s="1"/>
  <c r="G79" i="19"/>
  <c r="E79" i="19"/>
  <c r="R78" i="19"/>
  <c r="S78" i="19" s="1"/>
  <c r="G78" i="19"/>
  <c r="E78" i="19"/>
  <c r="K77" i="19"/>
  <c r="J77" i="19"/>
  <c r="G77" i="19" s="1"/>
  <c r="E77" i="19" s="1"/>
  <c r="R77" i="19" s="1"/>
  <c r="S77" i="19" s="1"/>
  <c r="G76" i="19"/>
  <c r="E76" i="19" s="1"/>
  <c r="R76" i="19" s="1"/>
  <c r="K75" i="19"/>
  <c r="J75" i="19"/>
  <c r="G75" i="19" s="1"/>
  <c r="E75" i="19"/>
  <c r="R75" i="19" s="1"/>
  <c r="G74" i="19"/>
  <c r="E74" i="19" s="1"/>
  <c r="R74" i="19" s="1"/>
  <c r="J73" i="19"/>
  <c r="G73" i="19"/>
  <c r="E73" i="19" s="1"/>
  <c r="R73" i="19" s="1"/>
  <c r="G72" i="19"/>
  <c r="E72" i="19" s="1"/>
  <c r="R72" i="19" s="1"/>
  <c r="S72" i="19" s="1"/>
  <c r="G71" i="19"/>
  <c r="E71" i="19" s="1"/>
  <c r="R71" i="19" s="1"/>
  <c r="S71" i="19" s="1"/>
  <c r="G70" i="19"/>
  <c r="E70" i="19" s="1"/>
  <c r="R70" i="19" s="1"/>
  <c r="S70" i="19" s="1"/>
  <c r="G69" i="19"/>
  <c r="E69" i="19" s="1"/>
  <c r="R69" i="19" s="1"/>
  <c r="S69" i="19" s="1"/>
  <c r="G68" i="19"/>
  <c r="E68" i="19" s="1"/>
  <c r="R68" i="19" s="1"/>
  <c r="S68" i="19" s="1"/>
  <c r="G67" i="19"/>
  <c r="E67" i="19" s="1"/>
  <c r="R67" i="19" s="1"/>
  <c r="S67" i="19" s="1"/>
  <c r="K66" i="19"/>
  <c r="J66" i="19"/>
  <c r="I66" i="19"/>
  <c r="G66" i="19" s="1"/>
  <c r="E66" i="19" s="1"/>
  <c r="R66" i="19" s="1"/>
  <c r="S66" i="19" s="1"/>
  <c r="H66" i="19"/>
  <c r="F66" i="19"/>
  <c r="G65" i="19"/>
  <c r="E65" i="19"/>
  <c r="G64" i="19"/>
  <c r="E64" i="19" s="1"/>
  <c r="R64" i="19" s="1"/>
  <c r="G63" i="19"/>
  <c r="E63" i="19" s="1"/>
  <c r="G62" i="19"/>
  <c r="E62" i="19" s="1"/>
  <c r="G61" i="19"/>
  <c r="E61" i="19" s="1"/>
  <c r="G60" i="19"/>
  <c r="E60" i="19" s="1"/>
  <c r="G59" i="19"/>
  <c r="E59" i="19" s="1"/>
  <c r="R59" i="19" s="1"/>
  <c r="S59" i="19" s="1"/>
  <c r="G58" i="19"/>
  <c r="E58" i="19" s="1"/>
  <c r="K57" i="19"/>
  <c r="J57" i="19"/>
  <c r="I57" i="19"/>
  <c r="H57" i="19"/>
  <c r="G57" i="19"/>
  <c r="E57" i="19" s="1"/>
  <c r="F57" i="19"/>
  <c r="G56" i="19"/>
  <c r="E56" i="19"/>
  <c r="G55" i="19"/>
  <c r="E55" i="19"/>
  <c r="R55" i="19" s="1"/>
  <c r="S55" i="19" s="1"/>
  <c r="G54" i="19"/>
  <c r="E54" i="19"/>
  <c r="R54" i="19" s="1"/>
  <c r="S54" i="19" s="1"/>
  <c r="G53" i="19"/>
  <c r="E53" i="19"/>
  <c r="R53" i="19" s="1"/>
  <c r="S53" i="19" s="1"/>
  <c r="G52" i="19"/>
  <c r="E52" i="19"/>
  <c r="R52" i="19" s="1"/>
  <c r="S52" i="19" s="1"/>
  <c r="G51" i="19"/>
  <c r="E51" i="19"/>
  <c r="R51" i="19" s="1"/>
  <c r="S51" i="19" s="1"/>
  <c r="G50" i="19"/>
  <c r="E50" i="19"/>
  <c r="R50" i="19" s="1"/>
  <c r="S50" i="19" s="1"/>
  <c r="G49" i="19"/>
  <c r="E49" i="19"/>
  <c r="R49" i="19" s="1"/>
  <c r="S49" i="19" s="1"/>
  <c r="G48" i="19"/>
  <c r="E48" i="19"/>
  <c r="R48" i="19" s="1"/>
  <c r="S48" i="19" s="1"/>
  <c r="G47" i="19"/>
  <c r="E47" i="19"/>
  <c r="R47" i="19" s="1"/>
  <c r="S47" i="19" s="1"/>
  <c r="G46" i="19"/>
  <c r="E46" i="19"/>
  <c r="R46" i="19" s="1"/>
  <c r="S46" i="19" s="1"/>
  <c r="G45" i="19"/>
  <c r="E45" i="19"/>
  <c r="R45" i="19" s="1"/>
  <c r="S45" i="19" s="1"/>
  <c r="K44" i="19"/>
  <c r="J44" i="19"/>
  <c r="J43" i="19" s="1"/>
  <c r="J40" i="19" s="1"/>
  <c r="I44" i="19"/>
  <c r="H44" i="19"/>
  <c r="F44" i="19"/>
  <c r="F43" i="19" s="1"/>
  <c r="F40" i="19" s="1"/>
  <c r="F39" i="19" s="1"/>
  <c r="F83" i="19" s="1"/>
  <c r="K43" i="19"/>
  <c r="K40" i="19" s="1"/>
  <c r="I43" i="19"/>
  <c r="I40" i="19" s="1"/>
  <c r="I39" i="19"/>
  <c r="G38" i="19"/>
  <c r="E38" i="19"/>
  <c r="R38" i="19" s="1"/>
  <c r="S38" i="19" s="1"/>
  <c r="R37" i="19"/>
  <c r="S37" i="19" s="1"/>
  <c r="G37" i="19"/>
  <c r="E37" i="19"/>
  <c r="R36" i="19"/>
  <c r="S36" i="19" s="1"/>
  <c r="G36" i="19"/>
  <c r="E36" i="19"/>
  <c r="G35" i="19"/>
  <c r="E35" i="19"/>
  <c r="R35" i="19" s="1"/>
  <c r="S35" i="19" s="1"/>
  <c r="G34" i="19"/>
  <c r="E34" i="19"/>
  <c r="R34" i="19" s="1"/>
  <c r="S34" i="19" s="1"/>
  <c r="R33" i="19"/>
  <c r="S33" i="19" s="1"/>
  <c r="G32" i="19"/>
  <c r="E32" i="19"/>
  <c r="R32" i="19" s="1"/>
  <c r="S32" i="19" s="1"/>
  <c r="R31" i="19"/>
  <c r="S31" i="19" s="1"/>
  <c r="G31" i="19"/>
  <c r="E31" i="19"/>
  <c r="J30" i="19"/>
  <c r="H30" i="19"/>
  <c r="G30" i="19" s="1"/>
  <c r="E30" i="19"/>
  <c r="R30" i="19" s="1"/>
  <c r="S30" i="19" s="1"/>
  <c r="G29" i="19"/>
  <c r="E29" i="19" s="1"/>
  <c r="R29" i="19" s="1"/>
  <c r="S29" i="19" s="1"/>
  <c r="G28" i="19"/>
  <c r="E28" i="19"/>
  <c r="R28" i="19" s="1"/>
  <c r="S28" i="19" s="1"/>
  <c r="H27" i="19"/>
  <c r="G27" i="19" s="1"/>
  <c r="H26" i="19"/>
  <c r="R25" i="19"/>
  <c r="G24" i="19"/>
  <c r="E24" i="19" s="1"/>
  <c r="H23" i="19"/>
  <c r="G23" i="19"/>
  <c r="R22" i="19"/>
  <c r="S22" i="19" s="1"/>
  <c r="G22" i="19"/>
  <c r="E22" i="19"/>
  <c r="G21" i="19"/>
  <c r="E21" i="19" s="1"/>
  <c r="R21" i="19" s="1"/>
  <c r="S21" i="19" s="1"/>
  <c r="G20" i="19"/>
  <c r="E20" i="19"/>
  <c r="R20" i="19" s="1"/>
  <c r="S20" i="19" s="1"/>
  <c r="G19" i="19"/>
  <c r="E19" i="19" s="1"/>
  <c r="R19" i="19" s="1"/>
  <c r="S19" i="19" s="1"/>
  <c r="J18" i="19"/>
  <c r="J14" i="19" s="1"/>
  <c r="H18" i="19"/>
  <c r="G18" i="19" s="1"/>
  <c r="E18" i="19" s="1"/>
  <c r="R18" i="19" s="1"/>
  <c r="S18" i="19" s="1"/>
  <c r="G17" i="19"/>
  <c r="E17" i="19"/>
  <c r="R17" i="19" s="1"/>
  <c r="S17" i="19" s="1"/>
  <c r="J16" i="19"/>
  <c r="I16" i="19"/>
  <c r="I14" i="19" s="1"/>
  <c r="I13" i="19" s="1"/>
  <c r="H16" i="19"/>
  <c r="G16" i="19" s="1"/>
  <c r="E16" i="19" s="1"/>
  <c r="R16" i="19" s="1"/>
  <c r="S16" i="19" s="1"/>
  <c r="S15" i="19"/>
  <c r="R15" i="19"/>
  <c r="G15" i="19"/>
  <c r="E15" i="19"/>
  <c r="J13" i="19"/>
  <c r="E13" i="20" l="1"/>
  <c r="J39" i="20"/>
  <c r="T41" i="20"/>
  <c r="O41" i="20"/>
  <c r="G43" i="20"/>
  <c r="E43" i="20" s="1"/>
  <c r="R43" i="20" s="1"/>
  <c r="S43" i="20" s="1"/>
  <c r="H40" i="20"/>
  <c r="R24" i="19"/>
  <c r="S24" i="19" s="1"/>
  <c r="E23" i="19"/>
  <c r="R23" i="19" s="1"/>
  <c r="S23" i="19" s="1"/>
  <c r="E27" i="19"/>
  <c r="G26" i="19"/>
  <c r="Q15" i="19"/>
  <c r="O41" i="19"/>
  <c r="J39" i="19"/>
  <c r="T41" i="19"/>
  <c r="K39" i="19"/>
  <c r="U41" i="19"/>
  <c r="P41" i="19"/>
  <c r="H14" i="19"/>
  <c r="G44" i="19"/>
  <c r="E44" i="19" s="1"/>
  <c r="R44" i="19" s="1"/>
  <c r="S44" i="19" s="1"/>
  <c r="S41" i="19"/>
  <c r="N41" i="19"/>
  <c r="H43" i="19"/>
  <c r="G82" i="18"/>
  <c r="E82" i="18" s="1"/>
  <c r="R82" i="18" s="1"/>
  <c r="S82" i="18" s="1"/>
  <c r="G81" i="18"/>
  <c r="E81" i="18"/>
  <c r="R81" i="18" s="1"/>
  <c r="G80" i="18"/>
  <c r="E80" i="18"/>
  <c r="R80" i="18" s="1"/>
  <c r="S80" i="18" s="1"/>
  <c r="G79" i="18"/>
  <c r="E79" i="18"/>
  <c r="R79" i="18" s="1"/>
  <c r="S79" i="18" s="1"/>
  <c r="G78" i="18"/>
  <c r="E78" i="18"/>
  <c r="R78" i="18" s="1"/>
  <c r="S78" i="18" s="1"/>
  <c r="K77" i="18"/>
  <c r="J77" i="18"/>
  <c r="G77" i="18" s="1"/>
  <c r="E77" i="18" s="1"/>
  <c r="R77" i="18" s="1"/>
  <c r="S77" i="18" s="1"/>
  <c r="G76" i="18"/>
  <c r="E76" i="18" s="1"/>
  <c r="R76" i="18" s="1"/>
  <c r="K75" i="18"/>
  <c r="J75" i="18"/>
  <c r="G75" i="18" s="1"/>
  <c r="E75" i="18" s="1"/>
  <c r="R75" i="18" s="1"/>
  <c r="G74" i="18"/>
  <c r="E74" i="18" s="1"/>
  <c r="R74" i="18" s="1"/>
  <c r="J73" i="18"/>
  <c r="G73" i="18"/>
  <c r="E73" i="18" s="1"/>
  <c r="R73" i="18" s="1"/>
  <c r="G72" i="18"/>
  <c r="E72" i="18" s="1"/>
  <c r="R72" i="18" s="1"/>
  <c r="S72" i="18" s="1"/>
  <c r="G71" i="18"/>
  <c r="E71" i="18" s="1"/>
  <c r="R71" i="18" s="1"/>
  <c r="S71" i="18" s="1"/>
  <c r="G70" i="18"/>
  <c r="E70" i="18" s="1"/>
  <c r="R70" i="18" s="1"/>
  <c r="S70" i="18" s="1"/>
  <c r="G69" i="18"/>
  <c r="E69" i="18" s="1"/>
  <c r="R69" i="18" s="1"/>
  <c r="S69" i="18" s="1"/>
  <c r="G68" i="18"/>
  <c r="E68" i="18" s="1"/>
  <c r="R68" i="18" s="1"/>
  <c r="S68" i="18" s="1"/>
  <c r="G67" i="18"/>
  <c r="E67" i="18" s="1"/>
  <c r="R67" i="18" s="1"/>
  <c r="S67" i="18" s="1"/>
  <c r="K66" i="18"/>
  <c r="J66" i="18"/>
  <c r="I66" i="18"/>
  <c r="H66" i="18"/>
  <c r="G66" i="18"/>
  <c r="E66" i="18" s="1"/>
  <c r="R66" i="18" s="1"/>
  <c r="S66" i="18" s="1"/>
  <c r="F66" i="18"/>
  <c r="G65" i="18"/>
  <c r="E65" i="18"/>
  <c r="G64" i="18"/>
  <c r="E64" i="18"/>
  <c r="R64" i="18" s="1"/>
  <c r="G63" i="18"/>
  <c r="E63" i="18" s="1"/>
  <c r="G62" i="18"/>
  <c r="E62" i="18"/>
  <c r="G61" i="18"/>
  <c r="E61" i="18" s="1"/>
  <c r="G60" i="18"/>
  <c r="E60" i="18"/>
  <c r="S59" i="18"/>
  <c r="G59" i="18"/>
  <c r="E59" i="18"/>
  <c r="R59" i="18" s="1"/>
  <c r="G58" i="18"/>
  <c r="E58" i="18" s="1"/>
  <c r="K57" i="18"/>
  <c r="J57" i="18"/>
  <c r="I57" i="18"/>
  <c r="G57" i="18" s="1"/>
  <c r="E57" i="18" s="1"/>
  <c r="H57" i="18"/>
  <c r="F57" i="18"/>
  <c r="G56" i="18"/>
  <c r="E56" i="18"/>
  <c r="R55" i="18"/>
  <c r="S55" i="18" s="1"/>
  <c r="G55" i="18"/>
  <c r="E55" i="18"/>
  <c r="R54" i="18"/>
  <c r="S54" i="18" s="1"/>
  <c r="G54" i="18"/>
  <c r="E54" i="18"/>
  <c r="R53" i="18"/>
  <c r="S53" i="18" s="1"/>
  <c r="G53" i="18"/>
  <c r="E53" i="18"/>
  <c r="R52" i="18"/>
  <c r="S52" i="18" s="1"/>
  <c r="G52" i="18"/>
  <c r="E52" i="18"/>
  <c r="R51" i="18"/>
  <c r="S51" i="18" s="1"/>
  <c r="G51" i="18"/>
  <c r="E51" i="18"/>
  <c r="R50" i="18"/>
  <c r="S50" i="18" s="1"/>
  <c r="G50" i="18"/>
  <c r="E50" i="18"/>
  <c r="R49" i="18"/>
  <c r="S49" i="18" s="1"/>
  <c r="G49" i="18"/>
  <c r="E49" i="18"/>
  <c r="R48" i="18"/>
  <c r="S48" i="18" s="1"/>
  <c r="G48" i="18"/>
  <c r="E48" i="18"/>
  <c r="R47" i="18"/>
  <c r="S47" i="18" s="1"/>
  <c r="J47" i="18"/>
  <c r="G47" i="18"/>
  <c r="E47" i="18"/>
  <c r="S46" i="18"/>
  <c r="G46" i="18"/>
  <c r="E46" i="18"/>
  <c r="R46" i="18" s="1"/>
  <c r="S45" i="18"/>
  <c r="G45" i="18"/>
  <c r="E45" i="18"/>
  <c r="R45" i="18" s="1"/>
  <c r="K44" i="18"/>
  <c r="J44" i="18"/>
  <c r="I44" i="18"/>
  <c r="H44" i="18"/>
  <c r="F44" i="18"/>
  <c r="K43" i="18"/>
  <c r="J43" i="18"/>
  <c r="J40" i="18" s="1"/>
  <c r="H43" i="18"/>
  <c r="F43" i="18"/>
  <c r="F40" i="18" s="1"/>
  <c r="F39" i="18" s="1"/>
  <c r="F83" i="18" s="1"/>
  <c r="O41" i="18"/>
  <c r="K40" i="18"/>
  <c r="H40" i="18"/>
  <c r="R41" i="18" s="1"/>
  <c r="H39" i="18"/>
  <c r="S38" i="18"/>
  <c r="G38" i="18"/>
  <c r="E38" i="18"/>
  <c r="R38" i="18" s="1"/>
  <c r="S37" i="18"/>
  <c r="G37" i="18"/>
  <c r="E37" i="18"/>
  <c r="R37" i="18" s="1"/>
  <c r="G36" i="18"/>
  <c r="E36" i="18"/>
  <c r="R36" i="18" s="1"/>
  <c r="S36" i="18" s="1"/>
  <c r="G35" i="18"/>
  <c r="E35" i="18"/>
  <c r="R35" i="18" s="1"/>
  <c r="S35" i="18" s="1"/>
  <c r="S34" i="18"/>
  <c r="G34" i="18"/>
  <c r="E34" i="18"/>
  <c r="R34" i="18" s="1"/>
  <c r="S33" i="18"/>
  <c r="R33" i="18"/>
  <c r="G32" i="18"/>
  <c r="E32" i="18" s="1"/>
  <c r="R32" i="18" s="1"/>
  <c r="S32" i="18" s="1"/>
  <c r="G31" i="18"/>
  <c r="E31" i="18" s="1"/>
  <c r="R31" i="18" s="1"/>
  <c r="S31" i="18" s="1"/>
  <c r="J30" i="18"/>
  <c r="G30" i="18" s="1"/>
  <c r="H30" i="18"/>
  <c r="E30" i="18"/>
  <c r="R30" i="18" s="1"/>
  <c r="S30" i="18" s="1"/>
  <c r="G29" i="18"/>
  <c r="E29" i="18"/>
  <c r="R29" i="18" s="1"/>
  <c r="S29" i="18" s="1"/>
  <c r="S28" i="18"/>
  <c r="G28" i="18"/>
  <c r="E28" i="18"/>
  <c r="R28" i="18" s="1"/>
  <c r="H27" i="18"/>
  <c r="G27" i="18"/>
  <c r="E27" i="18"/>
  <c r="H26" i="18"/>
  <c r="G26" i="18"/>
  <c r="R25" i="18"/>
  <c r="R24" i="18"/>
  <c r="S24" i="18" s="1"/>
  <c r="G24" i="18"/>
  <c r="E24" i="18"/>
  <c r="H23" i="18"/>
  <c r="G23" i="18"/>
  <c r="E23" i="18"/>
  <c r="R23" i="18" s="1"/>
  <c r="S23" i="18" s="1"/>
  <c r="S22" i="18"/>
  <c r="G22" i="18"/>
  <c r="E22" i="18"/>
  <c r="R22" i="18" s="1"/>
  <c r="G21" i="18"/>
  <c r="E21" i="18"/>
  <c r="R21" i="18" s="1"/>
  <c r="S21" i="18" s="1"/>
  <c r="G20" i="18"/>
  <c r="E20" i="18"/>
  <c r="R20" i="18" s="1"/>
  <c r="S20" i="18" s="1"/>
  <c r="S19" i="18"/>
  <c r="G19" i="18"/>
  <c r="E19" i="18"/>
  <c r="R19" i="18" s="1"/>
  <c r="J18" i="18"/>
  <c r="H18" i="18"/>
  <c r="G18" i="18"/>
  <c r="E18" i="18" s="1"/>
  <c r="R18" i="18" s="1"/>
  <c r="S18" i="18" s="1"/>
  <c r="G17" i="18"/>
  <c r="E17" i="18" s="1"/>
  <c r="R17" i="18" s="1"/>
  <c r="S17" i="18" s="1"/>
  <c r="J16" i="18"/>
  <c r="G16" i="18" s="1"/>
  <c r="E16" i="18" s="1"/>
  <c r="R16" i="18" s="1"/>
  <c r="S16" i="18" s="1"/>
  <c r="I16" i="18"/>
  <c r="H16" i="18"/>
  <c r="H14" i="18" s="1"/>
  <c r="G15" i="18"/>
  <c r="E15" i="18"/>
  <c r="R15" i="18" s="1"/>
  <c r="S15" i="18" s="1"/>
  <c r="I14" i="18"/>
  <c r="I13" i="18" s="1"/>
  <c r="M41" i="20" l="1"/>
  <c r="R41" i="20"/>
  <c r="G40" i="20"/>
  <c r="H39" i="20"/>
  <c r="G39" i="20" s="1"/>
  <c r="R13" i="20"/>
  <c r="S13" i="20" s="1"/>
  <c r="R27" i="19"/>
  <c r="S27" i="19" s="1"/>
  <c r="E26" i="19"/>
  <c r="R26" i="19" s="1"/>
  <c r="S26" i="19" s="1"/>
  <c r="G43" i="19"/>
  <c r="E43" i="19" s="1"/>
  <c r="R43" i="19" s="1"/>
  <c r="S43" i="19" s="1"/>
  <c r="H40" i="19"/>
  <c r="G14" i="19"/>
  <c r="E14" i="19" s="1"/>
  <c r="R14" i="19" s="1"/>
  <c r="S14" i="19" s="1"/>
  <c r="H13" i="19"/>
  <c r="G13" i="19" s="1"/>
  <c r="K39" i="18"/>
  <c r="P41" i="18"/>
  <c r="U41" i="18"/>
  <c r="R27" i="18"/>
  <c r="S27" i="18" s="1"/>
  <c r="E26" i="18"/>
  <c r="R26" i="18" s="1"/>
  <c r="S26" i="18" s="1"/>
  <c r="J39" i="18"/>
  <c r="T41" i="18"/>
  <c r="H13" i="18"/>
  <c r="G13" i="18" s="1"/>
  <c r="J14" i="18"/>
  <c r="J13" i="18" s="1"/>
  <c r="I43" i="18"/>
  <c r="G44" i="18"/>
  <c r="E44" i="18" s="1"/>
  <c r="R44" i="18" s="1"/>
  <c r="S44" i="18" s="1"/>
  <c r="M41" i="18"/>
  <c r="Q41" i="20" l="1"/>
  <c r="E40" i="20"/>
  <c r="L41" i="20"/>
  <c r="G85" i="20"/>
  <c r="E39" i="20"/>
  <c r="G83" i="20"/>
  <c r="G84" i="20" s="1"/>
  <c r="E13" i="19"/>
  <c r="G40" i="19"/>
  <c r="H39" i="19"/>
  <c r="G39" i="19" s="1"/>
  <c r="R41" i="19"/>
  <c r="M41" i="19"/>
  <c r="G43" i="18"/>
  <c r="E43" i="18" s="1"/>
  <c r="R43" i="18" s="1"/>
  <c r="S43" i="18" s="1"/>
  <c r="I40" i="18"/>
  <c r="E13" i="18"/>
  <c r="G14" i="18"/>
  <c r="E14" i="18" s="1"/>
  <c r="R14" i="18" s="1"/>
  <c r="S14" i="18" s="1"/>
  <c r="E85" i="20" l="1"/>
  <c r="R39" i="20"/>
  <c r="S39" i="20" s="1"/>
  <c r="E83" i="20"/>
  <c r="E84" i="20" s="1"/>
  <c r="Q41" i="19"/>
  <c r="E40" i="19"/>
  <c r="L41" i="19"/>
  <c r="E83" i="19"/>
  <c r="E84" i="19" s="1"/>
  <c r="R13" i="19"/>
  <c r="S13" i="19" s="1"/>
  <c r="G85" i="19"/>
  <c r="E39" i="19"/>
  <c r="G83" i="19"/>
  <c r="G84" i="19" s="1"/>
  <c r="R13" i="18"/>
  <c r="S13" i="18" s="1"/>
  <c r="N41" i="18"/>
  <c r="I39" i="18"/>
  <c r="G39" i="18" s="1"/>
  <c r="S41" i="18"/>
  <c r="G40" i="18"/>
  <c r="R39" i="19" l="1"/>
  <c r="S39" i="19" s="1"/>
  <c r="E85" i="19"/>
  <c r="G85" i="18"/>
  <c r="E39" i="18"/>
  <c r="G83" i="18"/>
  <c r="G84" i="18" s="1"/>
  <c r="Q41" i="18"/>
  <c r="E40" i="18"/>
  <c r="L41" i="18"/>
  <c r="E85" i="18" l="1"/>
  <c r="R39" i="18"/>
  <c r="S39" i="18" s="1"/>
  <c r="E83" i="18"/>
  <c r="E84" i="18" s="1"/>
  <c r="S81" i="17" l="1"/>
  <c r="R81" i="17"/>
  <c r="G81" i="17"/>
  <c r="E81" i="17"/>
  <c r="S80" i="17"/>
  <c r="R80" i="17"/>
  <c r="G80" i="17"/>
  <c r="E80" i="17"/>
  <c r="S79" i="17"/>
  <c r="R79" i="17"/>
  <c r="G79" i="17"/>
  <c r="E79" i="17"/>
  <c r="S78" i="17"/>
  <c r="R78" i="17"/>
  <c r="G78" i="17"/>
  <c r="E78" i="17"/>
  <c r="S77" i="17"/>
  <c r="K77" i="17"/>
  <c r="J77" i="17"/>
  <c r="G77" i="17"/>
  <c r="E77" i="17" s="1"/>
  <c r="R77" i="17" s="1"/>
  <c r="G76" i="17"/>
  <c r="E76" i="17"/>
  <c r="R76" i="17" s="1"/>
  <c r="K75" i="17"/>
  <c r="J75" i="17"/>
  <c r="G75" i="17"/>
  <c r="E75" i="17" s="1"/>
  <c r="R75" i="17" s="1"/>
  <c r="G74" i="17"/>
  <c r="E74" i="17"/>
  <c r="R74" i="17" s="1"/>
  <c r="J73" i="17"/>
  <c r="G73" i="17"/>
  <c r="E73" i="17"/>
  <c r="R73" i="17" s="1"/>
  <c r="G72" i="17"/>
  <c r="E72" i="17"/>
  <c r="R72" i="17" s="1"/>
  <c r="S72" i="17" s="1"/>
  <c r="G71" i="17"/>
  <c r="E71" i="17"/>
  <c r="R71" i="17" s="1"/>
  <c r="S71" i="17" s="1"/>
  <c r="G70" i="17"/>
  <c r="E70" i="17"/>
  <c r="R70" i="17" s="1"/>
  <c r="S70" i="17" s="1"/>
  <c r="G69" i="17"/>
  <c r="E69" i="17"/>
  <c r="R69" i="17" s="1"/>
  <c r="S69" i="17" s="1"/>
  <c r="G68" i="17"/>
  <c r="E68" i="17"/>
  <c r="R68" i="17" s="1"/>
  <c r="S68" i="17" s="1"/>
  <c r="G67" i="17"/>
  <c r="E67" i="17"/>
  <c r="R67" i="17" s="1"/>
  <c r="S67" i="17" s="1"/>
  <c r="K66" i="17"/>
  <c r="J66" i="17"/>
  <c r="I66" i="17"/>
  <c r="H66" i="17"/>
  <c r="F66" i="17"/>
  <c r="G65" i="17"/>
  <c r="E65" i="17"/>
  <c r="G64" i="17"/>
  <c r="E64" i="17" s="1"/>
  <c r="R64" i="17" s="1"/>
  <c r="G63" i="17"/>
  <c r="E63" i="17"/>
  <c r="G62" i="17"/>
  <c r="E62" i="17" s="1"/>
  <c r="G61" i="17"/>
  <c r="E61" i="17"/>
  <c r="G60" i="17"/>
  <c r="E60" i="17" s="1"/>
  <c r="G59" i="17"/>
  <c r="E59" i="17" s="1"/>
  <c r="R59" i="17" s="1"/>
  <c r="S59" i="17" s="1"/>
  <c r="G58" i="17"/>
  <c r="E58" i="17"/>
  <c r="K57" i="17"/>
  <c r="J57" i="17"/>
  <c r="I57" i="17"/>
  <c r="H57" i="17"/>
  <c r="G57" i="17" s="1"/>
  <c r="E57" i="17" s="1"/>
  <c r="F57" i="17"/>
  <c r="G56" i="17"/>
  <c r="E56" i="17" s="1"/>
  <c r="G55" i="17"/>
  <c r="E55" i="17" s="1"/>
  <c r="R55" i="17" s="1"/>
  <c r="S55" i="17" s="1"/>
  <c r="G54" i="17"/>
  <c r="E54" i="17" s="1"/>
  <c r="R54" i="17" s="1"/>
  <c r="S54" i="17" s="1"/>
  <c r="K53" i="17"/>
  <c r="R52" i="17"/>
  <c r="S52" i="17" s="1"/>
  <c r="G52" i="17"/>
  <c r="E52" i="17" s="1"/>
  <c r="G51" i="17"/>
  <c r="E51" i="17" s="1"/>
  <c r="R51" i="17" s="1"/>
  <c r="S51" i="17" s="1"/>
  <c r="R50" i="17"/>
  <c r="S50" i="17" s="1"/>
  <c r="G50" i="17"/>
  <c r="E50" i="17" s="1"/>
  <c r="G49" i="17"/>
  <c r="E49" i="17" s="1"/>
  <c r="R49" i="17" s="1"/>
  <c r="S49" i="17" s="1"/>
  <c r="R48" i="17"/>
  <c r="S48" i="17" s="1"/>
  <c r="G48" i="17"/>
  <c r="E48" i="17" s="1"/>
  <c r="J47" i="17"/>
  <c r="G47" i="17" s="1"/>
  <c r="E47" i="17" s="1"/>
  <c r="R47" i="17" s="1"/>
  <c r="S47" i="17" s="1"/>
  <c r="S46" i="17"/>
  <c r="R46" i="17"/>
  <c r="G46" i="17"/>
  <c r="E46" i="17"/>
  <c r="S45" i="17"/>
  <c r="R45" i="17"/>
  <c r="G45" i="17"/>
  <c r="E45" i="17"/>
  <c r="I44" i="17"/>
  <c r="H44" i="17"/>
  <c r="F44" i="17"/>
  <c r="I43" i="17"/>
  <c r="I40" i="17" s="1"/>
  <c r="I39" i="17" s="1"/>
  <c r="F43" i="17"/>
  <c r="F40" i="17" s="1"/>
  <c r="F39" i="17" s="1"/>
  <c r="F82" i="17" s="1"/>
  <c r="R38" i="17"/>
  <c r="S38" i="17" s="1"/>
  <c r="G38" i="17"/>
  <c r="E38" i="17"/>
  <c r="R37" i="17"/>
  <c r="S37" i="17" s="1"/>
  <c r="G37" i="17"/>
  <c r="E37" i="17"/>
  <c r="R36" i="17"/>
  <c r="S36" i="17" s="1"/>
  <c r="G36" i="17"/>
  <c r="E36" i="17"/>
  <c r="R35" i="17"/>
  <c r="S35" i="17" s="1"/>
  <c r="G35" i="17"/>
  <c r="E35" i="17"/>
  <c r="R34" i="17"/>
  <c r="S34" i="17" s="1"/>
  <c r="G34" i="17"/>
  <c r="E34" i="17"/>
  <c r="R33" i="17"/>
  <c r="S33" i="17" s="1"/>
  <c r="G32" i="17"/>
  <c r="E32" i="17" s="1"/>
  <c r="R32" i="17" s="1"/>
  <c r="S32" i="17" s="1"/>
  <c r="G31" i="17"/>
  <c r="E31" i="17"/>
  <c r="R31" i="17" s="1"/>
  <c r="S31" i="17" s="1"/>
  <c r="J30" i="17"/>
  <c r="H30" i="17"/>
  <c r="R29" i="17"/>
  <c r="S29" i="17" s="1"/>
  <c r="G29" i="17"/>
  <c r="E29" i="17"/>
  <c r="R28" i="17"/>
  <c r="S28" i="17" s="1"/>
  <c r="G28" i="17"/>
  <c r="E28" i="17"/>
  <c r="R27" i="17"/>
  <c r="S27" i="17" s="1"/>
  <c r="H27" i="17"/>
  <c r="G27" i="17"/>
  <c r="E27" i="17"/>
  <c r="S26" i="17"/>
  <c r="H26" i="17"/>
  <c r="G26" i="17"/>
  <c r="E26" i="17"/>
  <c r="R26" i="17" s="1"/>
  <c r="R25" i="17"/>
  <c r="R24" i="17"/>
  <c r="S24" i="17" s="1"/>
  <c r="G24" i="17"/>
  <c r="E24" i="17" s="1"/>
  <c r="E23" i="17" s="1"/>
  <c r="R23" i="17"/>
  <c r="S23" i="17" s="1"/>
  <c r="H23" i="17"/>
  <c r="G23" i="17" s="1"/>
  <c r="S22" i="17"/>
  <c r="R22" i="17"/>
  <c r="G22" i="17"/>
  <c r="E22" i="17"/>
  <c r="S21" i="17"/>
  <c r="R21" i="17"/>
  <c r="G21" i="17"/>
  <c r="E21" i="17"/>
  <c r="S20" i="17"/>
  <c r="R20" i="17"/>
  <c r="G20" i="17"/>
  <c r="E20" i="17"/>
  <c r="S19" i="17"/>
  <c r="R19" i="17"/>
  <c r="G19" i="17"/>
  <c r="E19" i="17"/>
  <c r="J18" i="17"/>
  <c r="H18" i="17"/>
  <c r="H14" i="17" s="1"/>
  <c r="G18" i="17"/>
  <c r="E18" i="17" s="1"/>
  <c r="R18" i="17" s="1"/>
  <c r="S18" i="17" s="1"/>
  <c r="G17" i="17"/>
  <c r="E17" i="17"/>
  <c r="R17" i="17" s="1"/>
  <c r="S17" i="17" s="1"/>
  <c r="J16" i="17"/>
  <c r="J14" i="17" s="1"/>
  <c r="J13" i="17" s="1"/>
  <c r="I16" i="17"/>
  <c r="I14" i="17" s="1"/>
  <c r="H16" i="17"/>
  <c r="S15" i="17"/>
  <c r="Q15" i="17"/>
  <c r="G15" i="17"/>
  <c r="E15" i="17"/>
  <c r="H13" i="17"/>
  <c r="I13" i="17" l="1"/>
  <c r="G14" i="17"/>
  <c r="E14" i="17" s="1"/>
  <c r="R14" i="17" s="1"/>
  <c r="S14" i="17" s="1"/>
  <c r="G53" i="17"/>
  <c r="E53" i="17" s="1"/>
  <c r="R53" i="17" s="1"/>
  <c r="S53" i="17" s="1"/>
  <c r="K44" i="17"/>
  <c r="K43" i="17" s="1"/>
  <c r="K40" i="17" s="1"/>
  <c r="G13" i="17"/>
  <c r="S41" i="17"/>
  <c r="H43" i="17"/>
  <c r="G66" i="17"/>
  <c r="E66" i="17" s="1"/>
  <c r="R66" i="17" s="1"/>
  <c r="S66" i="17" s="1"/>
  <c r="R15" i="17"/>
  <c r="G16" i="17"/>
  <c r="E16" i="17" s="1"/>
  <c r="R16" i="17" s="1"/>
  <c r="S16" i="17" s="1"/>
  <c r="G30" i="17"/>
  <c r="E30" i="17" s="1"/>
  <c r="R30" i="17" s="1"/>
  <c r="S30" i="17" s="1"/>
  <c r="N41" i="17"/>
  <c r="J44" i="17"/>
  <c r="J43" i="17" s="1"/>
  <c r="J40" i="17" s="1"/>
  <c r="G81" i="16"/>
  <c r="E81" i="16" s="1"/>
  <c r="R81" i="16" s="1"/>
  <c r="S81" i="16" s="1"/>
  <c r="G80" i="16"/>
  <c r="E80" i="16" s="1"/>
  <c r="R80" i="16" s="1"/>
  <c r="S80" i="16" s="1"/>
  <c r="G79" i="16"/>
  <c r="E79" i="16" s="1"/>
  <c r="R79" i="16" s="1"/>
  <c r="S79" i="16" s="1"/>
  <c r="G78" i="16"/>
  <c r="E78" i="16" s="1"/>
  <c r="R78" i="16" s="1"/>
  <c r="S78" i="16" s="1"/>
  <c r="K77" i="16"/>
  <c r="J77" i="16"/>
  <c r="G77" i="16" s="1"/>
  <c r="E77" i="16" s="1"/>
  <c r="R77" i="16" s="1"/>
  <c r="S77" i="16" s="1"/>
  <c r="G76" i="16"/>
  <c r="E76" i="16" s="1"/>
  <c r="R76" i="16" s="1"/>
  <c r="K75" i="16"/>
  <c r="J75" i="16"/>
  <c r="G75" i="16" s="1"/>
  <c r="E75" i="16" s="1"/>
  <c r="R75" i="16" s="1"/>
  <c r="G74" i="16"/>
  <c r="E74" i="16" s="1"/>
  <c r="R74" i="16" s="1"/>
  <c r="J73" i="16"/>
  <c r="G73" i="16"/>
  <c r="E73" i="16" s="1"/>
  <c r="R73" i="16" s="1"/>
  <c r="G72" i="16"/>
  <c r="E72" i="16" s="1"/>
  <c r="R72" i="16" s="1"/>
  <c r="S72" i="16" s="1"/>
  <c r="G71" i="16"/>
  <c r="E71" i="16" s="1"/>
  <c r="R71" i="16" s="1"/>
  <c r="S71" i="16" s="1"/>
  <c r="G70" i="16"/>
  <c r="E70" i="16" s="1"/>
  <c r="R70" i="16" s="1"/>
  <c r="S70" i="16" s="1"/>
  <c r="G69" i="16"/>
  <c r="E69" i="16" s="1"/>
  <c r="R69" i="16" s="1"/>
  <c r="S69" i="16" s="1"/>
  <c r="G68" i="16"/>
  <c r="E68" i="16" s="1"/>
  <c r="R68" i="16" s="1"/>
  <c r="S68" i="16" s="1"/>
  <c r="G67" i="16"/>
  <c r="E67" i="16" s="1"/>
  <c r="R67" i="16" s="1"/>
  <c r="S67" i="16" s="1"/>
  <c r="K66" i="16"/>
  <c r="G66" i="16" s="1"/>
  <c r="E66" i="16" s="1"/>
  <c r="R66" i="16" s="1"/>
  <c r="S66" i="16" s="1"/>
  <c r="J66" i="16"/>
  <c r="I66" i="16"/>
  <c r="H66" i="16"/>
  <c r="F66" i="16"/>
  <c r="G65" i="16"/>
  <c r="E65" i="16"/>
  <c r="G64" i="16"/>
  <c r="E64" i="16"/>
  <c r="R64" i="16" s="1"/>
  <c r="G63" i="16"/>
  <c r="E63" i="16" s="1"/>
  <c r="G62" i="16"/>
  <c r="E62" i="16"/>
  <c r="G61" i="16"/>
  <c r="E61" i="16" s="1"/>
  <c r="G60" i="16"/>
  <c r="E60" i="16"/>
  <c r="G59" i="16"/>
  <c r="E59" i="16"/>
  <c r="R59" i="16" s="1"/>
  <c r="S59" i="16" s="1"/>
  <c r="G58" i="16"/>
  <c r="E58" i="16" s="1"/>
  <c r="K57" i="16"/>
  <c r="J57" i="16"/>
  <c r="I57" i="16"/>
  <c r="H57" i="16"/>
  <c r="G57" i="16" s="1"/>
  <c r="E57" i="16" s="1"/>
  <c r="F57" i="16"/>
  <c r="G56" i="16"/>
  <c r="E56" i="16" s="1"/>
  <c r="G55" i="16"/>
  <c r="E55" i="16" s="1"/>
  <c r="R55" i="16" s="1"/>
  <c r="S55" i="16" s="1"/>
  <c r="G54" i="16"/>
  <c r="E54" i="16" s="1"/>
  <c r="R54" i="16" s="1"/>
  <c r="S54" i="16" s="1"/>
  <c r="G53" i="16"/>
  <c r="E53" i="16" s="1"/>
  <c r="R53" i="16" s="1"/>
  <c r="S53" i="16" s="1"/>
  <c r="G52" i="16"/>
  <c r="E52" i="16" s="1"/>
  <c r="R52" i="16" s="1"/>
  <c r="S52" i="16" s="1"/>
  <c r="G51" i="16"/>
  <c r="E51" i="16" s="1"/>
  <c r="R51" i="16" s="1"/>
  <c r="S51" i="16" s="1"/>
  <c r="G50" i="16"/>
  <c r="E50" i="16" s="1"/>
  <c r="R50" i="16" s="1"/>
  <c r="S50" i="16" s="1"/>
  <c r="G49" i="16"/>
  <c r="E49" i="16" s="1"/>
  <c r="R49" i="16" s="1"/>
  <c r="S49" i="16" s="1"/>
  <c r="G48" i="16"/>
  <c r="E48" i="16" s="1"/>
  <c r="R48" i="16" s="1"/>
  <c r="S48" i="16" s="1"/>
  <c r="K47" i="16"/>
  <c r="J47" i="16"/>
  <c r="G47" i="16"/>
  <c r="E47" i="16"/>
  <c r="R47" i="16" s="1"/>
  <c r="S47" i="16" s="1"/>
  <c r="G46" i="16"/>
  <c r="E46" i="16"/>
  <c r="R46" i="16" s="1"/>
  <c r="S46" i="16" s="1"/>
  <c r="G45" i="16"/>
  <c r="E45" i="16"/>
  <c r="R45" i="16" s="1"/>
  <c r="S45" i="16" s="1"/>
  <c r="K44" i="16"/>
  <c r="J44" i="16"/>
  <c r="G44" i="16" s="1"/>
  <c r="E44" i="16" s="1"/>
  <c r="R44" i="16" s="1"/>
  <c r="S44" i="16" s="1"/>
  <c r="I44" i="16"/>
  <c r="I43" i="16" s="1"/>
  <c r="H44" i="16"/>
  <c r="F44" i="16"/>
  <c r="F43" i="16" s="1"/>
  <c r="F40" i="16" s="1"/>
  <c r="F39" i="16" s="1"/>
  <c r="F82" i="16" s="1"/>
  <c r="K43" i="16"/>
  <c r="K40" i="16" s="1"/>
  <c r="H43" i="16"/>
  <c r="H40" i="16"/>
  <c r="R41" i="16" s="1"/>
  <c r="G38" i="16"/>
  <c r="E38" i="16"/>
  <c r="R38" i="16" s="1"/>
  <c r="S38" i="16" s="1"/>
  <c r="G37" i="16"/>
  <c r="E37" i="16"/>
  <c r="R37" i="16" s="1"/>
  <c r="S37" i="16" s="1"/>
  <c r="G36" i="16"/>
  <c r="E36" i="16"/>
  <c r="R36" i="16" s="1"/>
  <c r="S36" i="16" s="1"/>
  <c r="G35" i="16"/>
  <c r="E35" i="16"/>
  <c r="R35" i="16" s="1"/>
  <c r="S35" i="16" s="1"/>
  <c r="G34" i="16"/>
  <c r="E34" i="16"/>
  <c r="R34" i="16" s="1"/>
  <c r="S34" i="16" s="1"/>
  <c r="S33" i="16"/>
  <c r="R33" i="16"/>
  <c r="G32" i="16"/>
  <c r="E32" i="16" s="1"/>
  <c r="R32" i="16" s="1"/>
  <c r="S32" i="16" s="1"/>
  <c r="G31" i="16"/>
  <c r="E31" i="16" s="1"/>
  <c r="R31" i="16" s="1"/>
  <c r="S31" i="16" s="1"/>
  <c r="J30" i="16"/>
  <c r="H30" i="16"/>
  <c r="G30" i="16"/>
  <c r="E30" i="16"/>
  <c r="R30" i="16" s="1"/>
  <c r="S30" i="16" s="1"/>
  <c r="G29" i="16"/>
  <c r="E29" i="16"/>
  <c r="R29" i="16" s="1"/>
  <c r="S29" i="16" s="1"/>
  <c r="G28" i="16"/>
  <c r="E28" i="16"/>
  <c r="R28" i="16" s="1"/>
  <c r="S28" i="16" s="1"/>
  <c r="H27" i="16"/>
  <c r="G27" i="16"/>
  <c r="E27" i="16" s="1"/>
  <c r="H26" i="16"/>
  <c r="R25" i="16"/>
  <c r="G24" i="16"/>
  <c r="E24" i="16"/>
  <c r="R24" i="16" s="1"/>
  <c r="S24" i="16" s="1"/>
  <c r="H23" i="16"/>
  <c r="G23" i="16"/>
  <c r="E23" i="16"/>
  <c r="R23" i="16" s="1"/>
  <c r="S23" i="16" s="1"/>
  <c r="G22" i="16"/>
  <c r="E22" i="16"/>
  <c r="R22" i="16" s="1"/>
  <c r="S22" i="16" s="1"/>
  <c r="G21" i="16"/>
  <c r="E21" i="16"/>
  <c r="R21" i="16" s="1"/>
  <c r="S21" i="16" s="1"/>
  <c r="G20" i="16"/>
  <c r="E20" i="16"/>
  <c r="R20" i="16" s="1"/>
  <c r="S20" i="16" s="1"/>
  <c r="G19" i="16"/>
  <c r="E19" i="16"/>
  <c r="R19" i="16" s="1"/>
  <c r="S19" i="16" s="1"/>
  <c r="J18" i="16"/>
  <c r="J14" i="16" s="1"/>
  <c r="H18" i="16"/>
  <c r="Q15" i="16" s="1"/>
  <c r="G17" i="16"/>
  <c r="E17" i="16" s="1"/>
  <c r="R17" i="16" s="1"/>
  <c r="S17" i="16" s="1"/>
  <c r="J16" i="16"/>
  <c r="S15" i="16" s="1"/>
  <c r="I16" i="16"/>
  <c r="H16" i="16"/>
  <c r="G16" i="16"/>
  <c r="E16" i="16" s="1"/>
  <c r="R16" i="16" s="1"/>
  <c r="S16" i="16" s="1"/>
  <c r="R15" i="16"/>
  <c r="G15" i="16"/>
  <c r="E15" i="16" s="1"/>
  <c r="I14" i="16"/>
  <c r="J13" i="16"/>
  <c r="I13" i="16"/>
  <c r="U41" i="17" l="1"/>
  <c r="P41" i="17"/>
  <c r="K39" i="17"/>
  <c r="G44" i="17"/>
  <c r="E44" i="17" s="1"/>
  <c r="R44" i="17" s="1"/>
  <c r="S44" i="17" s="1"/>
  <c r="J39" i="17"/>
  <c r="T41" i="17"/>
  <c r="O41" i="17"/>
  <c r="G43" i="17"/>
  <c r="E43" i="17" s="1"/>
  <c r="R43" i="17" s="1"/>
  <c r="S43" i="17" s="1"/>
  <c r="H40" i="17"/>
  <c r="E13" i="17"/>
  <c r="K39" i="16"/>
  <c r="P41" i="16"/>
  <c r="U41" i="16"/>
  <c r="R27" i="16"/>
  <c r="S27" i="16" s="1"/>
  <c r="E26" i="16"/>
  <c r="R26" i="16" s="1"/>
  <c r="S26" i="16" s="1"/>
  <c r="I40" i="16"/>
  <c r="G18" i="16"/>
  <c r="E18" i="16" s="1"/>
  <c r="R18" i="16" s="1"/>
  <c r="S18" i="16" s="1"/>
  <c r="G26" i="16"/>
  <c r="H39" i="16"/>
  <c r="J43" i="16"/>
  <c r="J40" i="16" s="1"/>
  <c r="G40" i="16" s="1"/>
  <c r="H14" i="16"/>
  <c r="M41" i="16"/>
  <c r="G81" i="15"/>
  <c r="E81" i="15"/>
  <c r="R81" i="15" s="1"/>
  <c r="S81" i="15" s="1"/>
  <c r="G80" i="15"/>
  <c r="E80" i="15"/>
  <c r="R80" i="15" s="1"/>
  <c r="S80" i="15" s="1"/>
  <c r="G79" i="15"/>
  <c r="E79" i="15"/>
  <c r="R79" i="15" s="1"/>
  <c r="S79" i="15" s="1"/>
  <c r="G78" i="15"/>
  <c r="E78" i="15"/>
  <c r="R78" i="15" s="1"/>
  <c r="S78" i="15" s="1"/>
  <c r="K77" i="15"/>
  <c r="J77" i="15"/>
  <c r="G77" i="15" s="1"/>
  <c r="E77" i="15" s="1"/>
  <c r="R77" i="15" s="1"/>
  <c r="S77" i="15" s="1"/>
  <c r="G76" i="15"/>
  <c r="E76" i="15" s="1"/>
  <c r="R76" i="15" s="1"/>
  <c r="K75" i="15"/>
  <c r="G74" i="15"/>
  <c r="E74" i="15" s="1"/>
  <c r="R74" i="15" s="1"/>
  <c r="J73" i="15"/>
  <c r="G73" i="15"/>
  <c r="E73" i="15" s="1"/>
  <c r="R73" i="15" s="1"/>
  <c r="G72" i="15"/>
  <c r="E72" i="15" s="1"/>
  <c r="R72" i="15" s="1"/>
  <c r="S72" i="15" s="1"/>
  <c r="G71" i="15"/>
  <c r="E71" i="15" s="1"/>
  <c r="R71" i="15" s="1"/>
  <c r="S71" i="15" s="1"/>
  <c r="G70" i="15"/>
  <c r="E70" i="15" s="1"/>
  <c r="R70" i="15" s="1"/>
  <c r="S70" i="15" s="1"/>
  <c r="G69" i="15"/>
  <c r="E69" i="15" s="1"/>
  <c r="R69" i="15" s="1"/>
  <c r="S69" i="15" s="1"/>
  <c r="G68" i="15"/>
  <c r="E68" i="15" s="1"/>
  <c r="R68" i="15" s="1"/>
  <c r="S68" i="15" s="1"/>
  <c r="G67" i="15"/>
  <c r="E67" i="15" s="1"/>
  <c r="R67" i="15" s="1"/>
  <c r="S67" i="15" s="1"/>
  <c r="K66" i="15"/>
  <c r="J66" i="15"/>
  <c r="I66" i="15"/>
  <c r="H66" i="15"/>
  <c r="G66" i="15"/>
  <c r="E66" i="15" s="1"/>
  <c r="R66" i="15" s="1"/>
  <c r="S66" i="15" s="1"/>
  <c r="F66" i="15"/>
  <c r="G65" i="15"/>
  <c r="E65" i="15"/>
  <c r="G64" i="15"/>
  <c r="E64" i="15"/>
  <c r="R64" i="15" s="1"/>
  <c r="G63" i="15"/>
  <c r="E63" i="15" s="1"/>
  <c r="G62" i="15"/>
  <c r="E62" i="15"/>
  <c r="G61" i="15"/>
  <c r="E61" i="15" s="1"/>
  <c r="G60" i="15"/>
  <c r="E60" i="15"/>
  <c r="G59" i="15"/>
  <c r="E59" i="15"/>
  <c r="R59" i="15" s="1"/>
  <c r="S59" i="15" s="1"/>
  <c r="G58" i="15"/>
  <c r="E58" i="15" s="1"/>
  <c r="K57" i="15"/>
  <c r="J57" i="15"/>
  <c r="I57" i="15"/>
  <c r="I43" i="15" s="1"/>
  <c r="I40" i="15" s="1"/>
  <c r="H57" i="15"/>
  <c r="G57" i="15" s="1"/>
  <c r="E57" i="15" s="1"/>
  <c r="F57" i="15"/>
  <c r="G56" i="15"/>
  <c r="E56" i="15" s="1"/>
  <c r="R55" i="15"/>
  <c r="S55" i="15" s="1"/>
  <c r="G55" i="15"/>
  <c r="E55" i="15" s="1"/>
  <c r="G54" i="15"/>
  <c r="E54" i="15" s="1"/>
  <c r="R54" i="15" s="1"/>
  <c r="S54" i="15" s="1"/>
  <c r="R53" i="15"/>
  <c r="S53" i="15" s="1"/>
  <c r="K53" i="15"/>
  <c r="G53" i="15" s="1"/>
  <c r="E53" i="15" s="1"/>
  <c r="G52" i="15"/>
  <c r="E52" i="15"/>
  <c r="R52" i="15" s="1"/>
  <c r="S52" i="15" s="1"/>
  <c r="G51" i="15"/>
  <c r="E51" i="15"/>
  <c r="R51" i="15" s="1"/>
  <c r="S51" i="15" s="1"/>
  <c r="S50" i="15"/>
  <c r="G50" i="15"/>
  <c r="E50" i="15"/>
  <c r="R50" i="15" s="1"/>
  <c r="S49" i="15"/>
  <c r="G49" i="15"/>
  <c r="E49" i="15"/>
  <c r="R49" i="15" s="1"/>
  <c r="G48" i="15"/>
  <c r="E48" i="15"/>
  <c r="R48" i="15" s="1"/>
  <c r="S48" i="15" s="1"/>
  <c r="K47" i="15"/>
  <c r="J47" i="15"/>
  <c r="J44" i="15" s="1"/>
  <c r="J43" i="15" s="1"/>
  <c r="J40" i="15" s="1"/>
  <c r="G47" i="15"/>
  <c r="E47" i="15" s="1"/>
  <c r="R47" i="15" s="1"/>
  <c r="S47" i="15" s="1"/>
  <c r="G46" i="15"/>
  <c r="E46" i="15" s="1"/>
  <c r="R46" i="15" s="1"/>
  <c r="S46" i="15" s="1"/>
  <c r="G45" i="15"/>
  <c r="E45" i="15" s="1"/>
  <c r="R45" i="15" s="1"/>
  <c r="S45" i="15" s="1"/>
  <c r="K44" i="15"/>
  <c r="K43" i="15" s="1"/>
  <c r="K40" i="15" s="1"/>
  <c r="P41" i="15" s="1"/>
  <c r="I44" i="15"/>
  <c r="H44" i="15"/>
  <c r="F44" i="15"/>
  <c r="F43" i="15" s="1"/>
  <c r="H43" i="15"/>
  <c r="F40" i="15"/>
  <c r="F39" i="15"/>
  <c r="F82" i="15" s="1"/>
  <c r="G38" i="15"/>
  <c r="E38" i="15" s="1"/>
  <c r="R38" i="15" s="1"/>
  <c r="S38" i="15" s="1"/>
  <c r="G37" i="15"/>
  <c r="E37" i="15" s="1"/>
  <c r="R37" i="15" s="1"/>
  <c r="S37" i="15" s="1"/>
  <c r="G36" i="15"/>
  <c r="E36" i="15" s="1"/>
  <c r="R36" i="15" s="1"/>
  <c r="S36" i="15" s="1"/>
  <c r="G35" i="15"/>
  <c r="E35" i="15" s="1"/>
  <c r="R35" i="15" s="1"/>
  <c r="S35" i="15" s="1"/>
  <c r="G34" i="15"/>
  <c r="E34" i="15" s="1"/>
  <c r="R34" i="15" s="1"/>
  <c r="S34" i="15" s="1"/>
  <c r="R33" i="15"/>
  <c r="S33" i="15" s="1"/>
  <c r="S32" i="15"/>
  <c r="G32" i="15"/>
  <c r="E32" i="15"/>
  <c r="R32" i="15" s="1"/>
  <c r="S31" i="15"/>
  <c r="G31" i="15"/>
  <c r="E31" i="15"/>
  <c r="R31" i="15" s="1"/>
  <c r="J30" i="15"/>
  <c r="H30" i="15"/>
  <c r="G30" i="15" s="1"/>
  <c r="E30" i="15" s="1"/>
  <c r="R30" i="15" s="1"/>
  <c r="S30" i="15" s="1"/>
  <c r="G29" i="15"/>
  <c r="E29" i="15" s="1"/>
  <c r="R29" i="15" s="1"/>
  <c r="S29" i="15" s="1"/>
  <c r="R28" i="15"/>
  <c r="S28" i="15" s="1"/>
  <c r="G28" i="15"/>
  <c r="E28" i="15" s="1"/>
  <c r="H27" i="15"/>
  <c r="R25" i="15"/>
  <c r="G24" i="15"/>
  <c r="E24" i="15" s="1"/>
  <c r="H23" i="15"/>
  <c r="G23" i="15"/>
  <c r="R22" i="15"/>
  <c r="S22" i="15" s="1"/>
  <c r="G22" i="15"/>
  <c r="E22" i="15" s="1"/>
  <c r="G21" i="15"/>
  <c r="E21" i="15" s="1"/>
  <c r="R21" i="15" s="1"/>
  <c r="S21" i="15" s="1"/>
  <c r="R20" i="15"/>
  <c r="S20" i="15" s="1"/>
  <c r="G20" i="15"/>
  <c r="E20" i="15" s="1"/>
  <c r="G19" i="15"/>
  <c r="E19" i="15" s="1"/>
  <c r="R19" i="15" s="1"/>
  <c r="S19" i="15" s="1"/>
  <c r="J18" i="15"/>
  <c r="J14" i="15" s="1"/>
  <c r="H18" i="15"/>
  <c r="S17" i="15"/>
  <c r="G17" i="15"/>
  <c r="E17" i="15"/>
  <c r="R17" i="15" s="1"/>
  <c r="J16" i="15"/>
  <c r="I16" i="15"/>
  <c r="I14" i="15" s="1"/>
  <c r="I13" i="15" s="1"/>
  <c r="H16" i="15"/>
  <c r="R15" i="15"/>
  <c r="S15" i="15" s="1"/>
  <c r="G15" i="15"/>
  <c r="E15" i="15" s="1"/>
  <c r="H14" i="15"/>
  <c r="J13" i="15"/>
  <c r="R13" i="17" l="1"/>
  <c r="S13" i="17" s="1"/>
  <c r="M41" i="17"/>
  <c r="H39" i="17"/>
  <c r="G39" i="17" s="1"/>
  <c r="R41" i="17"/>
  <c r="G40" i="17"/>
  <c r="Q41" i="16"/>
  <c r="E40" i="16"/>
  <c r="L41" i="16"/>
  <c r="G43" i="16"/>
  <c r="E43" i="16" s="1"/>
  <c r="R43" i="16" s="1"/>
  <c r="S43" i="16" s="1"/>
  <c r="N41" i="16"/>
  <c r="I39" i="16"/>
  <c r="G39" i="16" s="1"/>
  <c r="S41" i="16"/>
  <c r="J39" i="16"/>
  <c r="O41" i="16"/>
  <c r="T41" i="16"/>
  <c r="H13" i="16"/>
  <c r="G13" i="16" s="1"/>
  <c r="G14" i="16"/>
  <c r="E14" i="16" s="1"/>
  <c r="R14" i="16" s="1"/>
  <c r="S14" i="16" s="1"/>
  <c r="S41" i="15"/>
  <c r="I39" i="15"/>
  <c r="N41" i="15"/>
  <c r="R24" i="15"/>
  <c r="S24" i="15" s="1"/>
  <c r="E23" i="15"/>
  <c r="R23" i="15" s="1"/>
  <c r="S23" i="15" s="1"/>
  <c r="T41" i="15"/>
  <c r="J39" i="15"/>
  <c r="J75" i="15"/>
  <c r="G75" i="15" s="1"/>
  <c r="E75" i="15" s="1"/>
  <c r="R75" i="15" s="1"/>
  <c r="G16" i="15"/>
  <c r="E16" i="15" s="1"/>
  <c r="R16" i="15" s="1"/>
  <c r="S16" i="15" s="1"/>
  <c r="G18" i="15"/>
  <c r="E18" i="15" s="1"/>
  <c r="R18" i="15" s="1"/>
  <c r="S18" i="15" s="1"/>
  <c r="U41" i="15"/>
  <c r="G44" i="15"/>
  <c r="E44" i="15" s="1"/>
  <c r="R44" i="15" s="1"/>
  <c r="S44" i="15" s="1"/>
  <c r="G27" i="15"/>
  <c r="H26" i="15"/>
  <c r="H13" i="15" s="1"/>
  <c r="G13" i="15" s="1"/>
  <c r="G14" i="15"/>
  <c r="E14" i="15" s="1"/>
  <c r="R14" i="15" s="1"/>
  <c r="S14" i="15" s="1"/>
  <c r="K39" i="15"/>
  <c r="G43" i="15"/>
  <c r="E43" i="15" s="1"/>
  <c r="R43" i="15" s="1"/>
  <c r="S43" i="15" s="1"/>
  <c r="H40" i="15"/>
  <c r="G84" i="17" l="1"/>
  <c r="E39" i="17"/>
  <c r="G82" i="17"/>
  <c r="G83" i="17" s="1"/>
  <c r="Q41" i="17"/>
  <c r="E40" i="17"/>
  <c r="L41" i="17"/>
  <c r="G84" i="16"/>
  <c r="E39" i="16"/>
  <c r="G82" i="16"/>
  <c r="G83" i="16" s="1"/>
  <c r="E13" i="16"/>
  <c r="E13" i="15"/>
  <c r="E27" i="15"/>
  <c r="G26" i="15"/>
  <c r="O41" i="15"/>
  <c r="G40" i="15"/>
  <c r="H39" i="15"/>
  <c r="G39" i="15" s="1"/>
  <c r="R41" i="15"/>
  <c r="M41" i="15"/>
  <c r="E84" i="17" l="1"/>
  <c r="R39" i="17"/>
  <c r="S39" i="17" s="1"/>
  <c r="E82" i="17"/>
  <c r="E83" i="17" s="1"/>
  <c r="R13" i="16"/>
  <c r="S13" i="16" s="1"/>
  <c r="E82" i="16"/>
  <c r="E83" i="16" s="1"/>
  <c r="E84" i="16"/>
  <c r="R39" i="16"/>
  <c r="S39" i="16" s="1"/>
  <c r="G84" i="15"/>
  <c r="E39" i="15"/>
  <c r="R27" i="15"/>
  <c r="S27" i="15" s="1"/>
  <c r="E26" i="15"/>
  <c r="R26" i="15" s="1"/>
  <c r="S26" i="15" s="1"/>
  <c r="L41" i="15"/>
  <c r="Q41" i="15"/>
  <c r="E40" i="15"/>
  <c r="E82" i="15"/>
  <c r="E83" i="15" s="1"/>
  <c r="R13" i="15"/>
  <c r="S13" i="15" s="1"/>
  <c r="G82" i="15"/>
  <c r="G83" i="15" s="1"/>
  <c r="R39" i="15" l="1"/>
  <c r="S39" i="15" s="1"/>
  <c r="E84" i="15"/>
  <c r="G81" i="14" l="1"/>
  <c r="E81" i="14"/>
  <c r="R81" i="14" s="1"/>
  <c r="S81" i="14" s="1"/>
  <c r="S80" i="14"/>
  <c r="G80" i="14"/>
  <c r="E80" i="14"/>
  <c r="R80" i="14" s="1"/>
  <c r="S79" i="14"/>
  <c r="G79" i="14"/>
  <c r="E79" i="14"/>
  <c r="R79" i="14" s="1"/>
  <c r="G78" i="14"/>
  <c r="E78" i="14"/>
  <c r="R78" i="14" s="1"/>
  <c r="S78" i="14" s="1"/>
  <c r="K77" i="14"/>
  <c r="J77" i="14"/>
  <c r="G77" i="14"/>
  <c r="E77" i="14" s="1"/>
  <c r="R77" i="14" s="1"/>
  <c r="S77" i="14" s="1"/>
  <c r="G76" i="14"/>
  <c r="E76" i="14"/>
  <c r="R76" i="14" s="1"/>
  <c r="K75" i="14"/>
  <c r="J75" i="14"/>
  <c r="G75" i="14"/>
  <c r="E75" i="14" s="1"/>
  <c r="R75" i="14" s="1"/>
  <c r="G74" i="14"/>
  <c r="E74" i="14"/>
  <c r="R74" i="14" s="1"/>
  <c r="J73" i="14"/>
  <c r="G73" i="14"/>
  <c r="E73" i="14"/>
  <c r="R73" i="14" s="1"/>
  <c r="G72" i="14"/>
  <c r="E72" i="14"/>
  <c r="R72" i="14" s="1"/>
  <c r="S72" i="14" s="1"/>
  <c r="G71" i="14"/>
  <c r="E71" i="14"/>
  <c r="R71" i="14" s="1"/>
  <c r="S71" i="14" s="1"/>
  <c r="G70" i="14"/>
  <c r="E70" i="14"/>
  <c r="R70" i="14" s="1"/>
  <c r="S70" i="14" s="1"/>
  <c r="G69" i="14"/>
  <c r="E69" i="14"/>
  <c r="R69" i="14" s="1"/>
  <c r="S69" i="14" s="1"/>
  <c r="G68" i="14"/>
  <c r="E68" i="14"/>
  <c r="R68" i="14" s="1"/>
  <c r="S68" i="14" s="1"/>
  <c r="G67" i="14"/>
  <c r="E67" i="14"/>
  <c r="R67" i="14" s="1"/>
  <c r="S67" i="14" s="1"/>
  <c r="K66" i="14"/>
  <c r="J66" i="14"/>
  <c r="G66" i="14" s="1"/>
  <c r="E66" i="14" s="1"/>
  <c r="R66" i="14" s="1"/>
  <c r="S66" i="14" s="1"/>
  <c r="I66" i="14"/>
  <c r="H66" i="14"/>
  <c r="F66" i="14"/>
  <c r="G65" i="14"/>
  <c r="E65" i="14"/>
  <c r="R64" i="14"/>
  <c r="G64" i="14"/>
  <c r="E64" i="14" s="1"/>
  <c r="G63" i="14"/>
  <c r="E63" i="14"/>
  <c r="G62" i="14"/>
  <c r="E62" i="14" s="1"/>
  <c r="G61" i="14"/>
  <c r="E61" i="14"/>
  <c r="G60" i="14"/>
  <c r="E60" i="14" s="1"/>
  <c r="R59" i="14"/>
  <c r="S59" i="14" s="1"/>
  <c r="G59" i="14"/>
  <c r="E59" i="14" s="1"/>
  <c r="G58" i="14"/>
  <c r="E58" i="14"/>
  <c r="K57" i="14"/>
  <c r="J57" i="14"/>
  <c r="I57" i="14"/>
  <c r="H57" i="14"/>
  <c r="G57" i="14" s="1"/>
  <c r="E57" i="14" s="1"/>
  <c r="F57" i="14"/>
  <c r="G56" i="14"/>
  <c r="E56" i="14" s="1"/>
  <c r="G55" i="14"/>
  <c r="E55" i="14" s="1"/>
  <c r="R55" i="14" s="1"/>
  <c r="S55" i="14" s="1"/>
  <c r="G54" i="14"/>
  <c r="E54" i="14" s="1"/>
  <c r="R54" i="14" s="1"/>
  <c r="S54" i="14" s="1"/>
  <c r="G53" i="14"/>
  <c r="E53" i="14" s="1"/>
  <c r="R53" i="14" s="1"/>
  <c r="S53" i="14" s="1"/>
  <c r="G52" i="14"/>
  <c r="E52" i="14" s="1"/>
  <c r="R52" i="14" s="1"/>
  <c r="S52" i="14" s="1"/>
  <c r="G51" i="14"/>
  <c r="E51" i="14" s="1"/>
  <c r="R51" i="14" s="1"/>
  <c r="S51" i="14" s="1"/>
  <c r="G50" i="14"/>
  <c r="E50" i="14" s="1"/>
  <c r="R50" i="14" s="1"/>
  <c r="S50" i="14" s="1"/>
  <c r="G49" i="14"/>
  <c r="E49" i="14" s="1"/>
  <c r="R49" i="14" s="1"/>
  <c r="S49" i="14" s="1"/>
  <c r="G48" i="14"/>
  <c r="E48" i="14" s="1"/>
  <c r="R48" i="14" s="1"/>
  <c r="S48" i="14" s="1"/>
  <c r="J47" i="14"/>
  <c r="G46" i="14"/>
  <c r="E46" i="14" s="1"/>
  <c r="R46" i="14" s="1"/>
  <c r="S46" i="14" s="1"/>
  <c r="G45" i="14"/>
  <c r="E45" i="14" s="1"/>
  <c r="R45" i="14" s="1"/>
  <c r="S45" i="14" s="1"/>
  <c r="K44" i="14"/>
  <c r="K43" i="14" s="1"/>
  <c r="K40" i="14" s="1"/>
  <c r="I44" i="14"/>
  <c r="H44" i="14"/>
  <c r="F44" i="14"/>
  <c r="I43" i="14"/>
  <c r="I40" i="14" s="1"/>
  <c r="F43" i="14"/>
  <c r="N41" i="14"/>
  <c r="F40" i="14"/>
  <c r="F39" i="14" s="1"/>
  <c r="F82" i="14" s="1"/>
  <c r="K39" i="14"/>
  <c r="R38" i="14"/>
  <c r="S38" i="14" s="1"/>
  <c r="G38" i="14"/>
  <c r="E38" i="14" s="1"/>
  <c r="G37" i="14"/>
  <c r="E37" i="14" s="1"/>
  <c r="R37" i="14" s="1"/>
  <c r="S37" i="14" s="1"/>
  <c r="G36" i="14"/>
  <c r="E36" i="14" s="1"/>
  <c r="R36" i="14" s="1"/>
  <c r="S36" i="14" s="1"/>
  <c r="G35" i="14"/>
  <c r="E35" i="14" s="1"/>
  <c r="R35" i="14" s="1"/>
  <c r="S35" i="14" s="1"/>
  <c r="R34" i="14"/>
  <c r="S34" i="14" s="1"/>
  <c r="G34" i="14"/>
  <c r="E34" i="14" s="1"/>
  <c r="R33" i="14"/>
  <c r="S33" i="14" s="1"/>
  <c r="G32" i="14"/>
  <c r="E32" i="14" s="1"/>
  <c r="R32" i="14" s="1"/>
  <c r="S32" i="14" s="1"/>
  <c r="G31" i="14"/>
  <c r="E31" i="14"/>
  <c r="R31" i="14" s="1"/>
  <c r="S31" i="14" s="1"/>
  <c r="J30" i="14"/>
  <c r="H30" i="14"/>
  <c r="G29" i="14"/>
  <c r="E29" i="14" s="1"/>
  <c r="R29" i="14" s="1"/>
  <c r="S29" i="14" s="1"/>
  <c r="G28" i="14"/>
  <c r="E28" i="14" s="1"/>
  <c r="R28" i="14" s="1"/>
  <c r="S28" i="14" s="1"/>
  <c r="H27" i="14"/>
  <c r="G27" i="14" s="1"/>
  <c r="G26" i="14" s="1"/>
  <c r="E27" i="14"/>
  <c r="R27" i="14" s="1"/>
  <c r="S27" i="14" s="1"/>
  <c r="R25" i="14"/>
  <c r="R24" i="14"/>
  <c r="S24" i="14" s="1"/>
  <c r="G24" i="14"/>
  <c r="E24" i="14" s="1"/>
  <c r="E23" i="14" s="1"/>
  <c r="R23" i="14"/>
  <c r="S23" i="14" s="1"/>
  <c r="H23" i="14"/>
  <c r="G23" i="14" s="1"/>
  <c r="G22" i="14"/>
  <c r="E22" i="14" s="1"/>
  <c r="R22" i="14" s="1"/>
  <c r="S22" i="14" s="1"/>
  <c r="R21" i="14"/>
  <c r="S21" i="14" s="1"/>
  <c r="G21" i="14"/>
  <c r="E21" i="14" s="1"/>
  <c r="G20" i="14"/>
  <c r="E20" i="14" s="1"/>
  <c r="R20" i="14" s="1"/>
  <c r="S20" i="14" s="1"/>
  <c r="G19" i="14"/>
  <c r="E19" i="14" s="1"/>
  <c r="R19" i="14" s="1"/>
  <c r="S19" i="14" s="1"/>
  <c r="J18" i="14"/>
  <c r="H18" i="14"/>
  <c r="G18" i="14"/>
  <c r="E18" i="14" s="1"/>
  <c r="R18" i="14" s="1"/>
  <c r="S18" i="14" s="1"/>
  <c r="G17" i="14"/>
  <c r="E17" i="14"/>
  <c r="R17" i="14" s="1"/>
  <c r="S17" i="14" s="1"/>
  <c r="J16" i="14"/>
  <c r="J14" i="14" s="1"/>
  <c r="J13" i="14" s="1"/>
  <c r="I16" i="14"/>
  <c r="H16" i="14"/>
  <c r="G16" i="14" s="1"/>
  <c r="E16" i="14" s="1"/>
  <c r="R16" i="14" s="1"/>
  <c r="S16" i="14" s="1"/>
  <c r="R15" i="14"/>
  <c r="S15" i="14" s="1"/>
  <c r="G15" i="14"/>
  <c r="E15" i="14"/>
  <c r="I14" i="14"/>
  <c r="I13" i="14" s="1"/>
  <c r="H43" i="14" l="1"/>
  <c r="G47" i="14"/>
  <c r="E47" i="14" s="1"/>
  <c r="R47" i="14" s="1"/>
  <c r="S47" i="14" s="1"/>
  <c r="J44" i="14"/>
  <c r="J43" i="14" s="1"/>
  <c r="J40" i="14" s="1"/>
  <c r="E26" i="14"/>
  <c r="R26" i="14" s="1"/>
  <c r="S26" i="14" s="1"/>
  <c r="U41" i="14"/>
  <c r="P41" i="14"/>
  <c r="I39" i="14"/>
  <c r="S41" i="14"/>
  <c r="H14" i="14"/>
  <c r="G30" i="14"/>
  <c r="E30" i="14" s="1"/>
  <c r="R30" i="14" s="1"/>
  <c r="S30" i="14" s="1"/>
  <c r="H26" i="14"/>
  <c r="J39" i="14" l="1"/>
  <c r="T41" i="14"/>
  <c r="O41" i="14"/>
  <c r="G43" i="14"/>
  <c r="E43" i="14" s="1"/>
  <c r="R43" i="14" s="1"/>
  <c r="S43" i="14" s="1"/>
  <c r="H40" i="14"/>
  <c r="G14" i="14"/>
  <c r="E14" i="14" s="1"/>
  <c r="R14" i="14" s="1"/>
  <c r="S14" i="14" s="1"/>
  <c r="H13" i="14"/>
  <c r="G13" i="14" s="1"/>
  <c r="G44" i="14"/>
  <c r="E44" i="14" s="1"/>
  <c r="R44" i="14" s="1"/>
  <c r="S44" i="14" s="1"/>
  <c r="E13" i="14" l="1"/>
  <c r="M41" i="14"/>
  <c r="G40" i="14"/>
  <c r="H39" i="14"/>
  <c r="G39" i="14" s="1"/>
  <c r="R41" i="14"/>
  <c r="Q41" i="14" l="1"/>
  <c r="E40" i="14"/>
  <c r="L41" i="14"/>
  <c r="R13" i="14"/>
  <c r="S13" i="14" s="1"/>
  <c r="G84" i="14"/>
  <c r="E39" i="14"/>
  <c r="G82" i="14"/>
  <c r="G83" i="14" s="1"/>
  <c r="E84" i="14" l="1"/>
  <c r="R39" i="14"/>
  <c r="S39" i="14" s="1"/>
  <c r="E82" i="14"/>
  <c r="E83" i="14" s="1"/>
  <c r="G81" i="13" l="1"/>
  <c r="E81" i="13"/>
  <c r="R81" i="13" s="1"/>
  <c r="S81" i="13" s="1"/>
  <c r="G80" i="13"/>
  <c r="E80" i="13"/>
  <c r="R80" i="13" s="1"/>
  <c r="S80" i="13" s="1"/>
  <c r="G79" i="13"/>
  <c r="E79" i="13"/>
  <c r="R79" i="13" s="1"/>
  <c r="S79" i="13" s="1"/>
  <c r="G78" i="13"/>
  <c r="E78" i="13"/>
  <c r="R78" i="13" s="1"/>
  <c r="S78" i="13" s="1"/>
  <c r="K77" i="13"/>
  <c r="J77" i="13"/>
  <c r="G77" i="13"/>
  <c r="E77" i="13" s="1"/>
  <c r="R77" i="13" s="1"/>
  <c r="S77" i="13" s="1"/>
  <c r="G76" i="13"/>
  <c r="E76" i="13"/>
  <c r="R76" i="13" s="1"/>
  <c r="K75" i="13"/>
  <c r="J75" i="13"/>
  <c r="G75" i="13"/>
  <c r="E75" i="13" s="1"/>
  <c r="R75" i="13" s="1"/>
  <c r="G74" i="13"/>
  <c r="E74" i="13"/>
  <c r="R74" i="13" s="1"/>
  <c r="J73" i="13"/>
  <c r="G73" i="13"/>
  <c r="E73" i="13"/>
  <c r="R73" i="13" s="1"/>
  <c r="G72" i="13"/>
  <c r="E72" i="13"/>
  <c r="R72" i="13" s="1"/>
  <c r="S72" i="13" s="1"/>
  <c r="G71" i="13"/>
  <c r="E71" i="13"/>
  <c r="R71" i="13" s="1"/>
  <c r="S71" i="13" s="1"/>
  <c r="G70" i="13"/>
  <c r="E70" i="13"/>
  <c r="R70" i="13" s="1"/>
  <c r="S70" i="13" s="1"/>
  <c r="G69" i="13"/>
  <c r="E69" i="13"/>
  <c r="R69" i="13" s="1"/>
  <c r="S69" i="13" s="1"/>
  <c r="G68" i="13"/>
  <c r="E68" i="13"/>
  <c r="R68" i="13" s="1"/>
  <c r="S68" i="13" s="1"/>
  <c r="G67" i="13"/>
  <c r="E67" i="13"/>
  <c r="R67" i="13" s="1"/>
  <c r="S67" i="13" s="1"/>
  <c r="K66" i="13"/>
  <c r="J66" i="13"/>
  <c r="G66" i="13" s="1"/>
  <c r="E66" i="13" s="1"/>
  <c r="R66" i="13" s="1"/>
  <c r="S66" i="13" s="1"/>
  <c r="I66" i="13"/>
  <c r="H66" i="13"/>
  <c r="F66" i="13"/>
  <c r="G65" i="13"/>
  <c r="E65" i="13"/>
  <c r="R64" i="13"/>
  <c r="G64" i="13"/>
  <c r="E64" i="13"/>
  <c r="G63" i="13"/>
  <c r="E63" i="13"/>
  <c r="G62" i="13"/>
  <c r="E62" i="13"/>
  <c r="G61" i="13"/>
  <c r="E61" i="13"/>
  <c r="G60" i="13"/>
  <c r="E60" i="13"/>
  <c r="R59" i="13"/>
  <c r="S59" i="13" s="1"/>
  <c r="G59" i="13"/>
  <c r="E59" i="13"/>
  <c r="G58" i="13"/>
  <c r="E58" i="13"/>
  <c r="K57" i="13"/>
  <c r="J57" i="13"/>
  <c r="I57" i="13"/>
  <c r="H57" i="13"/>
  <c r="G57" i="13" s="1"/>
  <c r="E57" i="13" s="1"/>
  <c r="F57" i="13"/>
  <c r="G56" i="13"/>
  <c r="E56" i="13" s="1"/>
  <c r="G55" i="13"/>
  <c r="E55" i="13" s="1"/>
  <c r="R55" i="13" s="1"/>
  <c r="S55" i="13" s="1"/>
  <c r="G54" i="13"/>
  <c r="E54" i="13" s="1"/>
  <c r="R54" i="13" s="1"/>
  <c r="S54" i="13" s="1"/>
  <c r="K53" i="13"/>
  <c r="G53" i="13" s="1"/>
  <c r="E53" i="13" s="1"/>
  <c r="R53" i="13" s="1"/>
  <c r="S53" i="13" s="1"/>
  <c r="R52" i="13"/>
  <c r="S52" i="13" s="1"/>
  <c r="G52" i="13"/>
  <c r="E52" i="13"/>
  <c r="R51" i="13"/>
  <c r="S51" i="13" s="1"/>
  <c r="G51" i="13"/>
  <c r="E51" i="13"/>
  <c r="R50" i="13"/>
  <c r="S50" i="13" s="1"/>
  <c r="K50" i="13"/>
  <c r="G50" i="13"/>
  <c r="E50" i="13"/>
  <c r="S49" i="13"/>
  <c r="G49" i="13"/>
  <c r="E49" i="13"/>
  <c r="R49" i="13" s="1"/>
  <c r="S48" i="13"/>
  <c r="G48" i="13"/>
  <c r="E48" i="13"/>
  <c r="R48" i="13" s="1"/>
  <c r="K47" i="13"/>
  <c r="G47" i="13"/>
  <c r="E47" i="13"/>
  <c r="R47" i="13" s="1"/>
  <c r="S47" i="13" s="1"/>
  <c r="G46" i="13"/>
  <c r="E46" i="13"/>
  <c r="R46" i="13" s="1"/>
  <c r="S46" i="13" s="1"/>
  <c r="K45" i="13"/>
  <c r="G45" i="13"/>
  <c r="E45" i="13" s="1"/>
  <c r="R45" i="13" s="1"/>
  <c r="S45" i="13" s="1"/>
  <c r="K44" i="13"/>
  <c r="K43" i="13" s="1"/>
  <c r="K40" i="13" s="1"/>
  <c r="J44" i="13"/>
  <c r="I44" i="13"/>
  <c r="H44" i="13"/>
  <c r="G44" i="13"/>
  <c r="E44" i="13" s="1"/>
  <c r="R44" i="13" s="1"/>
  <c r="S44" i="13" s="1"/>
  <c r="F44" i="13"/>
  <c r="J43" i="13"/>
  <c r="I43" i="13"/>
  <c r="H43" i="13"/>
  <c r="F43" i="13"/>
  <c r="U41" i="13"/>
  <c r="J40" i="13"/>
  <c r="T41" i="13" s="1"/>
  <c r="I40" i="13"/>
  <c r="F40" i="13"/>
  <c r="F39" i="13"/>
  <c r="F82" i="13" s="1"/>
  <c r="G38" i="13"/>
  <c r="E38" i="13" s="1"/>
  <c r="R38" i="13" s="1"/>
  <c r="S38" i="13" s="1"/>
  <c r="G37" i="13"/>
  <c r="E37" i="13" s="1"/>
  <c r="R37" i="13" s="1"/>
  <c r="S37" i="13" s="1"/>
  <c r="G36" i="13"/>
  <c r="E36" i="13" s="1"/>
  <c r="R36" i="13" s="1"/>
  <c r="S36" i="13" s="1"/>
  <c r="G35" i="13"/>
  <c r="E35" i="13" s="1"/>
  <c r="R35" i="13" s="1"/>
  <c r="S35" i="13" s="1"/>
  <c r="G34" i="13"/>
  <c r="E34" i="13" s="1"/>
  <c r="R34" i="13" s="1"/>
  <c r="S34" i="13" s="1"/>
  <c r="R33" i="13"/>
  <c r="S33" i="13" s="1"/>
  <c r="G32" i="13"/>
  <c r="E32" i="13"/>
  <c r="R32" i="13" s="1"/>
  <c r="S32" i="13" s="1"/>
  <c r="S31" i="13"/>
  <c r="G31" i="13"/>
  <c r="E31" i="13"/>
  <c r="R31" i="13" s="1"/>
  <c r="J30" i="13"/>
  <c r="H30" i="13"/>
  <c r="G30" i="13"/>
  <c r="E30" i="13" s="1"/>
  <c r="R30" i="13" s="1"/>
  <c r="S30" i="13" s="1"/>
  <c r="G29" i="13"/>
  <c r="E29" i="13" s="1"/>
  <c r="R29" i="13" s="1"/>
  <c r="S29" i="13" s="1"/>
  <c r="G28" i="13"/>
  <c r="E28" i="13" s="1"/>
  <c r="R28" i="13" s="1"/>
  <c r="S28" i="13" s="1"/>
  <c r="H27" i="13"/>
  <c r="R25" i="13"/>
  <c r="G24" i="13"/>
  <c r="E24" i="13"/>
  <c r="H23" i="13"/>
  <c r="G23" i="13"/>
  <c r="G22" i="13"/>
  <c r="E22" i="13" s="1"/>
  <c r="R22" i="13" s="1"/>
  <c r="S22" i="13" s="1"/>
  <c r="G21" i="13"/>
  <c r="E21" i="13" s="1"/>
  <c r="R21" i="13" s="1"/>
  <c r="S21" i="13" s="1"/>
  <c r="G20" i="13"/>
  <c r="E20" i="13" s="1"/>
  <c r="R20" i="13" s="1"/>
  <c r="S20" i="13" s="1"/>
  <c r="G19" i="13"/>
  <c r="E19" i="13" s="1"/>
  <c r="R19" i="13" s="1"/>
  <c r="S19" i="13" s="1"/>
  <c r="J18" i="13"/>
  <c r="J14" i="13" s="1"/>
  <c r="J13" i="13" s="1"/>
  <c r="H18" i="13"/>
  <c r="G17" i="13"/>
  <c r="E17" i="13"/>
  <c r="R17" i="13" s="1"/>
  <c r="S17" i="13" s="1"/>
  <c r="J16" i="13"/>
  <c r="I16" i="13"/>
  <c r="I14" i="13" s="1"/>
  <c r="I13" i="13" s="1"/>
  <c r="H16" i="13"/>
  <c r="G15" i="13"/>
  <c r="E15" i="13" s="1"/>
  <c r="R15" i="13" s="1"/>
  <c r="S15" i="13" s="1"/>
  <c r="P41" i="13" l="1"/>
  <c r="K39" i="13"/>
  <c r="I39" i="13"/>
  <c r="N41" i="13"/>
  <c r="S41" i="13"/>
  <c r="G16" i="13"/>
  <c r="E16" i="13" s="1"/>
  <c r="R16" i="13" s="1"/>
  <c r="S16" i="13" s="1"/>
  <c r="H14" i="13"/>
  <c r="G43" i="13"/>
  <c r="E43" i="13" s="1"/>
  <c r="R43" i="13" s="1"/>
  <c r="S43" i="13" s="1"/>
  <c r="H40" i="13"/>
  <c r="G18" i="13"/>
  <c r="E18" i="13" s="1"/>
  <c r="R18" i="13" s="1"/>
  <c r="S18" i="13" s="1"/>
  <c r="E23" i="13"/>
  <c r="R23" i="13" s="1"/>
  <c r="S23" i="13" s="1"/>
  <c r="R24" i="13"/>
  <c r="S24" i="13" s="1"/>
  <c r="G27" i="13"/>
  <c r="H26" i="13"/>
  <c r="J39" i="13"/>
  <c r="O41" i="13"/>
  <c r="H13" i="13" l="1"/>
  <c r="G13" i="13" s="1"/>
  <c r="G14" i="13"/>
  <c r="E14" i="13" s="1"/>
  <c r="R14" i="13" s="1"/>
  <c r="S14" i="13" s="1"/>
  <c r="E27" i="13"/>
  <c r="G26" i="13"/>
  <c r="G40" i="13"/>
  <c r="H39" i="13"/>
  <c r="G39" i="13" s="1"/>
  <c r="R41" i="13"/>
  <c r="M41" i="13"/>
  <c r="G84" i="13" l="1"/>
  <c r="E39" i="13"/>
  <c r="R27" i="13"/>
  <c r="S27" i="13" s="1"/>
  <c r="E26" i="13"/>
  <c r="R26" i="13" s="1"/>
  <c r="S26" i="13" s="1"/>
  <c r="L41" i="13"/>
  <c r="Q41" i="13"/>
  <c r="E40" i="13"/>
  <c r="G82" i="13"/>
  <c r="G83" i="13" s="1"/>
  <c r="E13" i="13"/>
  <c r="E84" i="13" l="1"/>
  <c r="R39" i="13"/>
  <c r="S39" i="13" s="1"/>
  <c r="E82" i="13"/>
  <c r="E83" i="13" s="1"/>
  <c r="R13" i="13"/>
  <c r="S13" i="13" s="1"/>
</calcChain>
</file>

<file path=xl/comments1.xml><?xml version="1.0" encoding="utf-8"?>
<comments xmlns="http://schemas.openxmlformats.org/spreadsheetml/2006/main">
  <authors>
    <author>Автор</author>
  </authors>
  <commentList>
    <comment ref="K45" authorId="0" shapeId="0">
      <text>
        <r>
          <rPr>
            <b/>
            <sz val="36"/>
            <color indexed="81"/>
            <rFont val="Tahoma"/>
            <family val="2"/>
            <charset val="204"/>
          </rPr>
          <t>Минус БЭЛС</t>
        </r>
      </text>
    </comment>
    <comment ref="J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 и ООО Энергия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K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0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0" authorId="0" shapeId="0">
      <text>
        <r>
          <rPr>
            <sz val="22"/>
            <color indexed="81"/>
            <rFont val="Tahoma"/>
            <family val="2"/>
            <charset val="204"/>
          </rPr>
          <t>Минус Магнитэнерго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K45" authorId="0" shapeId="0">
      <text>
        <r>
          <rPr>
            <b/>
            <sz val="36"/>
            <color indexed="81"/>
            <rFont val="Tahoma"/>
            <family val="2"/>
            <charset val="204"/>
          </rPr>
          <t>Минус БЭЛС</t>
        </r>
      </text>
    </comment>
    <comment ref="J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 и ООО Энергия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K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0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0" authorId="0" shapeId="0">
      <text>
        <r>
          <rPr>
            <sz val="22"/>
            <color indexed="81"/>
            <rFont val="Tahoma"/>
            <family val="2"/>
            <charset val="204"/>
          </rPr>
          <t>Минус Магнитэнерго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45" authorId="0" shapeId="0">
      <text>
        <r>
          <rPr>
            <b/>
            <sz val="36"/>
            <color indexed="81"/>
            <rFont val="Tahoma"/>
            <family val="2"/>
            <charset val="204"/>
          </rPr>
          <t>Минус БЭЛС</t>
        </r>
      </text>
    </comment>
    <comment ref="J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 и ООО Энергия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K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0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0" authorId="0" shapeId="0">
      <text>
        <r>
          <rPr>
            <sz val="22"/>
            <color indexed="81"/>
            <rFont val="Tahoma"/>
            <family val="2"/>
            <charset val="204"/>
          </rPr>
          <t>Минус Магнитэнерго</t>
        </r>
      </text>
    </comment>
  </commentList>
</comments>
</file>

<file path=xl/sharedStrings.xml><?xml version="1.0" encoding="utf-8"?>
<sst xmlns="http://schemas.openxmlformats.org/spreadsheetml/2006/main" count="2976" uniqueCount="208">
  <si>
    <t>Показатели</t>
  </si>
  <si>
    <t>ВН</t>
  </si>
  <si>
    <t>СН1</t>
  </si>
  <si>
    <t>СН2</t>
  </si>
  <si>
    <t>НН</t>
  </si>
  <si>
    <t>2.1.</t>
  </si>
  <si>
    <t>2.3.1.</t>
  </si>
  <si>
    <t>2.3.2.</t>
  </si>
  <si>
    <t>2.3.3.</t>
  </si>
  <si>
    <t>2.3.4.</t>
  </si>
  <si>
    <t>2.4</t>
  </si>
  <si>
    <t>3</t>
  </si>
  <si>
    <t>%</t>
  </si>
  <si>
    <t>АО "МСК Энерго"</t>
  </si>
  <si>
    <t>Генеральный директор</t>
  </si>
  <si>
    <t>Приложение № Р7</t>
  </si>
  <si>
    <t xml:space="preserve">к Регламенту снятия показаний </t>
  </si>
  <si>
    <t>приборов и средств учета</t>
  </si>
  <si>
    <t>Московская обл.</t>
  </si>
  <si>
    <t>№ пп</t>
  </si>
  <si>
    <t>Ед.           измер.</t>
  </si>
  <si>
    <t>Факт</t>
  </si>
  <si>
    <t>По приборам учёта по ОС</t>
  </si>
  <si>
    <t xml:space="preserve">Без приборов учёта </t>
  </si>
  <si>
    <t>Всего</t>
  </si>
  <si>
    <t>Отпущено в сеть Исполнителя  (п.1.1+ п.1.2 +п.1.3+ п.1.4.);                    
в том числе</t>
  </si>
  <si>
    <t>кВт.ч</t>
  </si>
  <si>
    <t>1.1</t>
  </si>
  <si>
    <t>ВСЕГО отпущено в сеть Исполнителя из сети МОЭСК (1.1.1.+1.1.2.+1.1.3.)</t>
  </si>
  <si>
    <t>1.1.1.</t>
  </si>
  <si>
    <t>Отпущено в сеть Исполнителя из сетей МОЭСК по Восточному филиалу</t>
  </si>
  <si>
    <t>1.1.2.</t>
  </si>
  <si>
    <t>Отпущено в сеть Исполнителя из сетей МОЭСК по Северному филиалу</t>
  </si>
  <si>
    <t>1.1.3.</t>
  </si>
  <si>
    <t>Отпущено в сеть Исполнителя из сетей МОЭСК по Московским высоковольтным сетям Центрального энергоучета</t>
  </si>
  <si>
    <t>1.1.4.</t>
  </si>
  <si>
    <t>Отпущено в сеть Исполнителя из сетей МОЭСК по Южному филиалу</t>
  </si>
  <si>
    <t>1.1.5.</t>
  </si>
  <si>
    <t xml:space="preserve">Отпущено в сеть Исполнителя  из сетей ПАО "МОЭСК" по Северному филиалу через ОАО "РЖД" </t>
  </si>
  <si>
    <t>1.1.6.</t>
  </si>
  <si>
    <t>1.1.7.</t>
  </si>
  <si>
    <t xml:space="preserve">Отпущено в сеть Исполнителя  из сетей ПАО "МОЭСК" по Южному филиалу через ОАО "РЖД" </t>
  </si>
  <si>
    <t>1.1.8.</t>
  </si>
  <si>
    <t>Отпущено в сеть Исполнителя  из сетей ПАО "МОЭСК" по Южному филиалу через ООО "Межрайонная энергетическая компания"</t>
  </si>
  <si>
    <t xml:space="preserve">Отпущено в сеть Исполнителя  из сетей ПАО "МОЭСК" по Южному филиалу через ООО "Любэнергоснаб" </t>
  </si>
  <si>
    <t>1.2</t>
  </si>
  <si>
    <t>ВСЕГО отпущено  в сеть Исполнителя из сети МП МЭС филиала ОАО "ФСК ЕЭС" (1.2.1+1.2.2)</t>
  </si>
  <si>
    <t>1.2.1.</t>
  </si>
  <si>
    <t>Отпущено в сеть Исполнителя из сети  МП МЭС филиала ПАО "ФСК ЕЭС"</t>
  </si>
  <si>
    <t>1.2.2</t>
  </si>
  <si>
    <t>Отпущено в сеть Исполнителя  из сети МП МЭС филиала ПАО "ФСК ЕЭС" через сеть ТСО-потребителя (или потребителя)</t>
  </si>
  <si>
    <t>1.3</t>
  </si>
  <si>
    <t>ВСЕГО отпущено в сеть Исполнителя от Генерирующих компаний (ТЭЦ, ГЭС,ГРЭС) (1.3.1.+1.3.2.+1.3.3.)</t>
  </si>
  <si>
    <t>1.3.1</t>
  </si>
  <si>
    <t>1.3.2</t>
  </si>
  <si>
    <t>Отпущено в сеть Исполнителя от Генерирующих компаний                         (ТЭЦ, ГЭС,ГРЭС)</t>
  </si>
  <si>
    <t>1.3.3.</t>
  </si>
  <si>
    <t>Отпущено в сеть Исполнителя от  Генерирующих компаний (ТЭЦ, ГЭС,ГРЭС) через сеть потребителя</t>
  </si>
  <si>
    <t>1.4</t>
  </si>
  <si>
    <t>Отпущено всего в сеть Исполнителя из других сетей (п.1.4.1+1.4.2.)</t>
  </si>
  <si>
    <t>1.4.1.</t>
  </si>
  <si>
    <t>Отпущено в сеть Исполнителя из  смежных сетей ТСО АО "Мособлэнерго"</t>
  </si>
  <si>
    <t>1.4.2.</t>
  </si>
  <si>
    <t>Отпущено в сеть Исполнителя из  смежных сетей ТСО ООО "Межрайонная энергетическая компания"</t>
  </si>
  <si>
    <t>1.4.3.</t>
  </si>
  <si>
    <t>Отпущено в сеть Исполнителя из  смежных сетей ТСО АО "Энергокомплекс"</t>
  </si>
  <si>
    <t>1.4.4.</t>
  </si>
  <si>
    <t>Отпущено в сеть Исполнителя из  смежных сетей ТСО АО "ОЭК"</t>
  </si>
  <si>
    <t>1.4.5.</t>
  </si>
  <si>
    <t>Отпущено в сеть Исполнителя из смежных сетей АО Оборонэнерго</t>
  </si>
  <si>
    <t>1.4.6.</t>
  </si>
  <si>
    <t>2.</t>
  </si>
  <si>
    <t>ВСЕГО полезный отпуск : (п.2.1.+2.5.+2.6.+2.7.)</t>
  </si>
  <si>
    <t>Потребителям Заказчика ( в том числе:  п.2.2.+2.3.+2.4.)</t>
  </si>
  <si>
    <t>2.2.</t>
  </si>
  <si>
    <t>Потребителям, обслуживаемым подрядными организациями 
(ДЭСК; ТСО ОАО "ЭСКМО")</t>
  </si>
  <si>
    <t>2.2.1.</t>
  </si>
  <si>
    <t>В.т.ч. Собственное потребление Исполнителя</t>
  </si>
  <si>
    <t>2.3.</t>
  </si>
  <si>
    <t>Потребителям, обслуживаемым отделениями Заказчика 
(п.2.3.1+2.3.2.+2.3.3+ 2.3.4.)</t>
  </si>
  <si>
    <t xml:space="preserve"> ВСЕГО потребителям, обслуживаемым отделениями ТО  (п.2.3.1.1.+2.3.1.2.+2.3.1.3.+2.3.1.4.+2.3.1.5.+2.3.1.6.)</t>
  </si>
  <si>
    <t>2.3.1.1.</t>
  </si>
  <si>
    <t>Потребителям, обслуживаемым отделениями Заказчика Восточное ТО</t>
  </si>
  <si>
    <t>2.3.1.2.</t>
  </si>
  <si>
    <t>Потребителям, обслуживаемым отделениями Заказчика Дмитровское ТО</t>
  </si>
  <si>
    <t>2.3.1.3.</t>
  </si>
  <si>
    <t>Потребителям, обслуживаемым отделениями Заказчика Северное ТО (Лобня, Юбилейный, Королев, Дмитров)</t>
  </si>
  <si>
    <t>2.3.1.4.</t>
  </si>
  <si>
    <t>Потребителям, обслуживаемым отделениями Заказчика Северное ТО (г. Москва)</t>
  </si>
  <si>
    <t>2.3.1.5.</t>
  </si>
  <si>
    <t>Потребителям, обслуживаемым отделениями Заказчика Западное ТО</t>
  </si>
  <si>
    <t>2.3.1.6.</t>
  </si>
  <si>
    <t>Потребителям, обслуживаемым отделениями Заказчика Зеленоградское ТО</t>
  </si>
  <si>
    <t>2.3.1.7.</t>
  </si>
  <si>
    <t>2.3.1.8.</t>
  </si>
  <si>
    <t>Потребителям, обслуживаемым отделениями Заказчика Ногинское ТО</t>
  </si>
  <si>
    <t>2.3.1.9.</t>
  </si>
  <si>
    <t>Потребителям, обслуживаемым отделениями Заказчика  Южное ТО</t>
  </si>
  <si>
    <t>2.3.1.10.</t>
  </si>
  <si>
    <t>Потребителям, обслуживаемым отделениями Заказчика  Шатурское ТО</t>
  </si>
  <si>
    <t>2.3.1.11.</t>
  </si>
  <si>
    <t>Потребителям, обслуживаемым отделениями Заказчика  Подольское ТО</t>
  </si>
  <si>
    <t>2.3.1.12.</t>
  </si>
  <si>
    <t>В.т.ч.Собственное потребление Исполнителя</t>
  </si>
  <si>
    <t>ВСЕГО потребителям, обслуживаемым ГО (п.2.3.2.1.+2.3.2.2.+2.3.2.3.+2.3.2.4.)</t>
  </si>
  <si>
    <t>2.3.2.1.</t>
  </si>
  <si>
    <t xml:space="preserve"> Потребителям, обслуживаемым Северо-Западным отделением</t>
  </si>
  <si>
    <t>2.3.2.2.</t>
  </si>
  <si>
    <t xml:space="preserve"> Потребителям, обслуживаемым Северным отделением </t>
  </si>
  <si>
    <t>2.3.2.3.</t>
  </si>
  <si>
    <t xml:space="preserve"> Потребителям, обслуживаемым _____________________________</t>
  </si>
  <si>
    <t>2.3.2.4.</t>
  </si>
  <si>
    <t>Потребителям, обслуживаемым _____________________________</t>
  </si>
  <si>
    <t>2.3.2.5.</t>
  </si>
  <si>
    <t>Потребителям, обслуживаемым ООРП</t>
  </si>
  <si>
    <t>Собственные нужды АО "Мосэнергосбыт"</t>
  </si>
  <si>
    <t>2.5.</t>
  </si>
  <si>
    <t>ВСЕГО транзит (п.2.5.1.+2.5.2.+2.5.3.+2.5.4.+2.5.5.)</t>
  </si>
  <si>
    <t>2.5.1.</t>
  </si>
  <si>
    <t>Транзит в  АО "Мособлэнерго"  сеть</t>
  </si>
  <si>
    <t>2.5.2.</t>
  </si>
  <si>
    <t>Транзит в  ООО "ОЭС"  сеть</t>
  </si>
  <si>
    <t>2.5.3</t>
  </si>
  <si>
    <t>Транзит в  ПАО "МОЭСК" сеть</t>
  </si>
  <si>
    <t>2.5.4</t>
  </si>
  <si>
    <t>Транзит в  АО "Оборонэнерго"  сеть</t>
  </si>
  <si>
    <t>2.5.5</t>
  </si>
  <si>
    <t>2.6.</t>
  </si>
  <si>
    <t>Потребителям других энергосбытовых организаций           
(Не абоненты Заказчика)</t>
  </si>
  <si>
    <t>2.7.</t>
  </si>
  <si>
    <t>Потребителям Заказчика по договору купли продажи ЗАО БЭЛС, Магнит Энерго, Энергия</t>
  </si>
  <si>
    <t>2.7.1</t>
  </si>
  <si>
    <t>в том числе ООО Энергия</t>
  </si>
  <si>
    <t>2.7.2</t>
  </si>
  <si>
    <t>в том числе ООО "МагнитЭнерго"</t>
  </si>
  <si>
    <t>2.7.3</t>
  </si>
  <si>
    <t>в том числе ЗАО "БЭЛС"</t>
  </si>
  <si>
    <t>Потери в сетях факт:</t>
  </si>
  <si>
    <t>(п.1. - п.2.)</t>
  </si>
  <si>
    <t>4</t>
  </si>
  <si>
    <t>(п.3/п.1)*100</t>
  </si>
  <si>
    <t>Объем э/э для оплаты по договору по передаче э/э всего</t>
  </si>
  <si>
    <t>Заказчик</t>
  </si>
  <si>
    <t>Исполнитель 1</t>
  </si>
  <si>
    <t>Исполнитель 2</t>
  </si>
  <si>
    <t>АО "Мосэнергосбыт"</t>
  </si>
  <si>
    <t>ПАО "МОЭСК"</t>
  </si>
  <si>
    <t>АО "МСК ЭНЕРГО"</t>
  </si>
  <si>
    <t>________________________</t>
  </si>
  <si>
    <t xml:space="preserve">_________________________И.О.Ф.             </t>
  </si>
  <si>
    <t>____________А. В. Прокопенко</t>
  </si>
  <si>
    <t>м.п.</t>
  </si>
  <si>
    <t>Отпущено в сеть Исполнителя от Генерирующих компаний  (ТЭЦ, ГЭС,ГРЭС) ТЭЦ-21, ТЭЦ-27 ПАО "Мосэнерго" Химки, Долгопрудный</t>
  </si>
  <si>
    <t>1.4.7.</t>
  </si>
  <si>
    <t>Отпущено в сеть Исполнителя из смежных сетей ООО "Вертикаль"</t>
  </si>
  <si>
    <t>2.5.6</t>
  </si>
  <si>
    <t>Транзит в ООО "Вертикаль"  сеть</t>
  </si>
  <si>
    <t>8</t>
  </si>
  <si>
    <t>2.6.1</t>
  </si>
  <si>
    <t>в том числе ПАО "РЭСК"</t>
  </si>
  <si>
    <t>Потребителям, обслуживаемым отделениями Заказчика Каширское ТО</t>
  </si>
  <si>
    <t>в том числе ООО "ПрофСервисТрейд"</t>
  </si>
  <si>
    <t>2.7.4</t>
  </si>
  <si>
    <t>Переток в АО "МСК Энерго"  г. Москва</t>
  </si>
  <si>
    <t>в том числе ЗАО "МТР"</t>
  </si>
  <si>
    <t>2.7.5</t>
  </si>
  <si>
    <t>Отпущено в сеть Исполнителя из смежных сетей ООО "ЦК Энерго"</t>
  </si>
  <si>
    <t>в том числе ЗАО "Центр-3"</t>
  </si>
  <si>
    <t>2.7.6</t>
  </si>
  <si>
    <t>1.4.8.</t>
  </si>
  <si>
    <t>Потребителям, обслуживаемым ЦОКК</t>
  </si>
  <si>
    <t>Переток в ООО "ЦЭК"</t>
  </si>
  <si>
    <t>Протокол разногласий к Балансу за январь 2020 года</t>
  </si>
  <si>
    <t>Протокол разногласий к Балансу за февраль 2020 года</t>
  </si>
  <si>
    <t>в том числе ООО "Нефтемашсервис-С"</t>
  </si>
  <si>
    <t>Первый заместитель генерального директора - 
главный инженер</t>
  </si>
  <si>
    <t>____________А.К. Игликов</t>
  </si>
  <si>
    <t>Протокол разногласий к балансу за март 2020 года</t>
  </si>
  <si>
    <t>____________А.В. Прокопенко</t>
  </si>
  <si>
    <t>Протокол разногласий к Балансу за апрель 2020 года</t>
  </si>
  <si>
    <t>Протокол разногласий к Балансу за май 2020 года</t>
  </si>
  <si>
    <t>Протокол разногласий к Балансу за июнь 2020 года</t>
  </si>
  <si>
    <t>в том числе ООО "АЭР"</t>
  </si>
  <si>
    <t>2.7.7</t>
  </si>
  <si>
    <t>Баланс за июль 2020 года</t>
  </si>
  <si>
    <t>ВСЕГО отпущено в сеть Исполнителя из сети Россети Московский регион (1.1.1.+1.1.2.+1.1.3.)</t>
  </si>
  <si>
    <t>Отпущено в сеть Исполнителя из сетей ПАО "Россети Московский регион" по Восточному филиалу</t>
  </si>
  <si>
    <t>Отпущено в сеть Исполнителя из сетей ПАО "Россети Московский регион" по Северному филиалу</t>
  </si>
  <si>
    <t>Отпущено в сеть Исполнителя из сетей ПАО "Россети Московский регион" по Московским высоковольтным сетям Центрального энергоучета</t>
  </si>
  <si>
    <t>Отпущено в сеть Исполнителя из сетей ПАО "Россети Московский регион" по Южному филиалу</t>
  </si>
  <si>
    <t xml:space="preserve">Отпущено в сеть Исполнителя  из сетей ПАО "Россети Московский регион" по Северному филиалу через ОАО "РЖД" </t>
  </si>
  <si>
    <t xml:space="preserve">Отпущено в сеть Исполнителя  из сетей ПАО "Россети Московский регион" по Южному филиалу через ОАО "РЖД" </t>
  </si>
  <si>
    <t>Отпущено в сеть Исполнителя  из сетей ПАО "Россети Московский регион" по Южному филиалу через ООО "Межрайонная энергетическая компания"</t>
  </si>
  <si>
    <t xml:space="preserve">Отпущено в сеть Исполнителя  из сетей ПАО "Россети Московский регион" по Южному филиалу через ООО "Любэнергоснаб" </t>
  </si>
  <si>
    <t>Транзит в  ПАО "Россети Московский регион" сеть</t>
  </si>
  <si>
    <t>ПАО "Россети Московский регион"</t>
  </si>
  <si>
    <t>Первый заместитель генерального директора-
главный инженер</t>
  </si>
  <si>
    <t>Протокол разногласий к Балансу за август 2020 года</t>
  </si>
  <si>
    <t>Генеральный директор-
главный инженер</t>
  </si>
  <si>
    <t>Баланс за сентябрь 2020 года</t>
  </si>
  <si>
    <t>Баланс за октябрь 2020 года</t>
  </si>
  <si>
    <t>Потребителям Заказчика по договору купли продажи:</t>
  </si>
  <si>
    <t>в том числе ООО "СберЭнерго"</t>
  </si>
  <si>
    <t>2.7.8</t>
  </si>
  <si>
    <t>Баланс за ноябрь 2020 года</t>
  </si>
  <si>
    <t>Транзит в  ПАО "Россети Московский регион" СЭС сеть</t>
  </si>
  <si>
    <t>Транзит в  ПАО "Россети Московский регион" ВЭС сеть</t>
  </si>
  <si>
    <t>Баланс за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</si>
</sst>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b/>
      <sz val="42"/>
      <name val="Times New Roman"/>
      <family val="1"/>
      <charset val="204"/>
    </font>
    <font>
      <sz val="42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36"/>
      <name val="Times New Roman"/>
      <family val="1"/>
      <charset val="204"/>
    </font>
    <font>
      <sz val="32"/>
      <name val="Times New Roman"/>
      <family val="1"/>
      <charset val="204"/>
    </font>
    <font>
      <sz val="12"/>
      <name val="Times New Roman"/>
      <family val="1"/>
      <charset val="204"/>
    </font>
    <font>
      <b/>
      <sz val="36"/>
      <color indexed="81"/>
      <name val="Tahoma"/>
      <family val="2"/>
      <charset val="204"/>
    </font>
    <font>
      <b/>
      <sz val="2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22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173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3" fontId="5" fillId="0" borderId="0" xfId="0" applyNumberFormat="1" applyFont="1" applyFill="1"/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3" fontId="12" fillId="2" borderId="0" xfId="0" applyNumberFormat="1" applyFont="1" applyFill="1"/>
    <xf numFmtId="0" fontId="9" fillId="0" borderId="0" xfId="0" applyFont="1" applyFill="1"/>
    <xf numFmtId="3" fontId="13" fillId="0" borderId="0" xfId="0" applyNumberFormat="1" applyFont="1" applyFill="1"/>
    <xf numFmtId="0" fontId="14" fillId="2" borderId="0" xfId="0" applyFont="1" applyFill="1"/>
    <xf numFmtId="1" fontId="5" fillId="2" borderId="4" xfId="0" applyNumberFormat="1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 applyFill="1"/>
    <xf numFmtId="3" fontId="5" fillId="5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vertical="center" wrapText="1"/>
    </xf>
    <xf numFmtId="44" fontId="8" fillId="4" borderId="10" xfId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49" fontId="17" fillId="6" borderId="0" xfId="0" applyNumberFormat="1" applyFont="1" applyFill="1" applyBorder="1" applyAlignment="1">
      <alignment horizontal="left" vertical="center"/>
    </xf>
    <xf numFmtId="49" fontId="8" fillId="6" borderId="0" xfId="0" applyNumberFormat="1" applyFont="1" applyFill="1" applyBorder="1" applyAlignment="1">
      <alignment horizontal="left" vertical="center" wrapText="1"/>
    </xf>
    <xf numFmtId="0" fontId="8" fillId="6" borderId="0" xfId="0" applyNumberFormat="1" applyFont="1" applyFill="1" applyBorder="1" applyAlignment="1">
      <alignment horizontal="center" vertical="center" wrapText="1"/>
    </xf>
    <xf numFmtId="1" fontId="8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3" fontId="8" fillId="6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5" fillId="2" borderId="0" xfId="0" applyFont="1" applyFill="1"/>
    <xf numFmtId="0" fontId="12" fillId="2" borderId="0" xfId="0" applyFont="1" applyFill="1"/>
    <xf numFmtId="0" fontId="18" fillId="2" borderId="0" xfId="0" applyFont="1" applyFill="1"/>
    <xf numFmtId="0" fontId="18" fillId="0" borderId="0" xfId="0" applyFont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justify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0" fillId="2" borderId="0" xfId="0" applyFont="1" applyFill="1"/>
    <xf numFmtId="0" fontId="9" fillId="0" borderId="0" xfId="0" applyFont="1" applyAlignment="1">
      <alignment horizontal="center"/>
    </xf>
    <xf numFmtId="0" fontId="19" fillId="0" borderId="0" xfId="0" applyFont="1"/>
    <xf numFmtId="3" fontId="12" fillId="0" borderId="0" xfId="0" applyNumberFormat="1" applyFont="1" applyFill="1"/>
    <xf numFmtId="0" fontId="8" fillId="0" borderId="0" xfId="0" applyFont="1" applyFill="1"/>
    <xf numFmtId="1" fontId="9" fillId="0" borderId="0" xfId="0" applyNumberFormat="1" applyFont="1"/>
    <xf numFmtId="0" fontId="0" fillId="0" borderId="0" xfId="0" applyFont="1" applyAlignment="1">
      <alignment horizontal="center"/>
    </xf>
    <xf numFmtId="0" fontId="12" fillId="0" borderId="0" xfId="0" applyFont="1" applyFill="1"/>
    <xf numFmtId="44" fontId="8" fillId="4" borderId="10" xfId="1" applyFont="1" applyFill="1" applyBorder="1" applyAlignment="1">
      <alignment horizontal="left"/>
    </xf>
    <xf numFmtId="3" fontId="9" fillId="0" borderId="0" xfId="0" applyNumberFormat="1" applyFont="1" applyFill="1"/>
    <xf numFmtId="4" fontId="5" fillId="0" borderId="0" xfId="0" applyNumberFormat="1" applyFont="1" applyFill="1"/>
    <xf numFmtId="0" fontId="8" fillId="4" borderId="3" xfId="0" applyNumberFormat="1" applyFont="1" applyFill="1" applyBorder="1" applyAlignment="1">
      <alignment horizontal="left" vertical="center" wrapText="1"/>
    </xf>
    <xf numFmtId="44" fontId="8" fillId="4" borderId="3" xfId="1" applyFont="1" applyFill="1" applyBorder="1" applyAlignment="1">
      <alignment horizontal="left" wrapText="1"/>
    </xf>
    <xf numFmtId="0" fontId="8" fillId="0" borderId="4" xfId="0" applyNumberFormat="1" applyFont="1" applyBorder="1" applyAlignment="1">
      <alignment horizontal="center" vertical="center" wrapText="1"/>
    </xf>
    <xf numFmtId="3" fontId="5" fillId="7" borderId="0" xfId="0" applyNumberFormat="1" applyFont="1" applyFill="1"/>
    <xf numFmtId="0" fontId="12" fillId="7" borderId="0" xfId="0" applyFont="1" applyFill="1"/>
    <xf numFmtId="0" fontId="8" fillId="7" borderId="0" xfId="0" applyFont="1" applyFill="1"/>
    <xf numFmtId="0" fontId="5" fillId="7" borderId="0" xfId="0" applyFont="1" applyFill="1"/>
    <xf numFmtId="0" fontId="8" fillId="0" borderId="4" xfId="0" applyNumberFormat="1" applyFont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44" fontId="8" fillId="4" borderId="3" xfId="1" applyFont="1" applyFill="1" applyBorder="1" applyAlignment="1">
      <alignment horizontal="left" wrapText="1"/>
    </xf>
    <xf numFmtId="0" fontId="8" fillId="4" borderId="3" xfId="0" applyNumberFormat="1" applyFont="1" applyFill="1" applyBorder="1" applyAlignment="1">
      <alignment horizontal="left" vertical="center" wrapText="1"/>
    </xf>
    <xf numFmtId="44" fontId="8" fillId="4" borderId="3" xfId="1" applyFont="1" applyFill="1" applyBorder="1" applyAlignment="1">
      <alignment horizontal="left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44" fontId="8" fillId="4" borderId="3" xfId="1" applyFont="1" applyFill="1" applyBorder="1" applyAlignment="1">
      <alignment horizontal="left" wrapText="1"/>
    </xf>
    <xf numFmtId="0" fontId="8" fillId="4" borderId="3" xfId="0" applyNumberFormat="1" applyFont="1" applyFill="1" applyBorder="1" applyAlignment="1">
      <alignment horizontal="left" vertical="center" wrapText="1"/>
    </xf>
    <xf numFmtId="44" fontId="8" fillId="4" borderId="3" xfId="1" applyFont="1" applyFill="1" applyBorder="1" applyAlignment="1">
      <alignment horizontal="left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44" fontId="8" fillId="4" borderId="3" xfId="1" applyFont="1" applyFill="1" applyBorder="1" applyAlignment="1">
      <alignment horizontal="left" wrapText="1"/>
    </xf>
    <xf numFmtId="3" fontId="5" fillId="8" borderId="0" xfId="0" applyNumberFormat="1" applyFont="1" applyFill="1"/>
    <xf numFmtId="0" fontId="8" fillId="4" borderId="3" xfId="0" applyNumberFormat="1" applyFont="1" applyFill="1" applyBorder="1" applyAlignment="1">
      <alignment horizontal="left" vertical="center" wrapText="1"/>
    </xf>
    <xf numFmtId="44" fontId="8" fillId="4" borderId="3" xfId="1" applyFont="1" applyFill="1" applyBorder="1" applyAlignment="1">
      <alignment horizontal="left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44" fontId="8" fillId="4" borderId="3" xfId="1" applyFont="1" applyFill="1" applyBorder="1" applyAlignment="1">
      <alignment horizontal="left" wrapText="1"/>
    </xf>
    <xf numFmtId="0" fontId="8" fillId="4" borderId="3" xfId="0" applyNumberFormat="1" applyFont="1" applyFill="1" applyBorder="1" applyAlignment="1">
      <alignment horizontal="left" vertical="center" wrapText="1"/>
    </xf>
    <xf numFmtId="44" fontId="8" fillId="4" borderId="3" xfId="1" applyFont="1" applyFill="1" applyBorder="1" applyAlignment="1">
      <alignment horizontal="left" wrapText="1"/>
    </xf>
    <xf numFmtId="0" fontId="8" fillId="0" borderId="4" xfId="0" applyNumberFormat="1" applyFont="1" applyBorder="1" applyAlignment="1">
      <alignment horizontal="center" vertical="center" wrapText="1"/>
    </xf>
    <xf numFmtId="3" fontId="12" fillId="7" borderId="0" xfId="0" applyNumberFormat="1" applyFont="1" applyFill="1"/>
    <xf numFmtId="0" fontId="8" fillId="0" borderId="4" xfId="0" applyNumberFormat="1" applyFont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44" fontId="8" fillId="4" borderId="3" xfId="1" applyFont="1" applyFill="1" applyBorder="1" applyAlignment="1">
      <alignment horizontal="left" wrapText="1"/>
    </xf>
    <xf numFmtId="0" fontId="5" fillId="0" borderId="0" xfId="0" applyFont="1" applyFill="1"/>
    <xf numFmtId="0" fontId="8" fillId="0" borderId="4" xfId="0" applyNumberFormat="1" applyFont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44" fontId="8" fillId="4" borderId="3" xfId="1" applyFont="1" applyFill="1" applyBorder="1" applyAlignment="1">
      <alignment horizontal="left" wrapText="1"/>
    </xf>
    <xf numFmtId="0" fontId="8" fillId="4" borderId="3" xfId="0" applyNumberFormat="1" applyFont="1" applyFill="1" applyBorder="1" applyAlignment="1">
      <alignment horizontal="left" vertical="center" wrapText="1"/>
    </xf>
    <xf numFmtId="44" fontId="8" fillId="4" borderId="3" xfId="1" applyFont="1" applyFill="1" applyBorder="1" applyAlignment="1">
      <alignment horizontal="left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0" fontId="8" fillId="3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8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8" fillId="3" borderId="2" xfId="0" applyNumberFormat="1" applyFont="1" applyFill="1" applyBorder="1" applyAlignment="1">
      <alignment vertical="center" wrapText="1"/>
    </xf>
    <xf numFmtId="0" fontId="8" fillId="3" borderId="3" xfId="0" applyNumberFormat="1" applyFont="1" applyFill="1" applyBorder="1" applyAlignment="1">
      <alignment vertical="center" wrapText="1"/>
    </xf>
    <xf numFmtId="0" fontId="8" fillId="4" borderId="2" xfId="0" applyNumberFormat="1" applyFont="1" applyFill="1" applyBorder="1" applyAlignment="1">
      <alignment horizontal="left" vertical="justify" wrapText="1"/>
    </xf>
    <xf numFmtId="0" fontId="8" fillId="4" borderId="3" xfId="0" applyNumberFormat="1" applyFont="1" applyFill="1" applyBorder="1" applyAlignment="1">
      <alignment horizontal="left" vertical="justify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6" borderId="2" xfId="0" applyNumberFormat="1" applyFont="1" applyFill="1" applyBorder="1" applyAlignment="1">
      <alignment horizontal="left" vertical="center" wrapText="1"/>
    </xf>
    <xf numFmtId="0" fontId="5" fillId="6" borderId="3" xfId="0" applyNumberFormat="1" applyFont="1" applyFill="1" applyBorder="1" applyAlignment="1">
      <alignment horizontal="left" vertical="center" wrapText="1"/>
    </xf>
    <xf numFmtId="0" fontId="16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44" fontId="8" fillId="4" borderId="2" xfId="1" applyFont="1" applyFill="1" applyBorder="1" applyAlignment="1">
      <alignment horizontal="left" wrapText="1"/>
    </xf>
    <xf numFmtId="44" fontId="8" fillId="4" borderId="3" xfId="1" applyFont="1" applyFill="1" applyBorder="1" applyAlignment="1">
      <alignment horizontal="left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8" fillId="3" borderId="5" xfId="0" applyNumberFormat="1" applyFont="1" applyFill="1" applyBorder="1" applyAlignment="1">
      <alignment horizontal="left" vertical="center" wrapText="1"/>
    </xf>
    <xf numFmtId="49" fontId="8" fillId="4" borderId="2" xfId="0" applyNumberFormat="1" applyFont="1" applyFill="1" applyBorder="1" applyAlignment="1">
      <alignment horizontal="left" vertical="center" wrapText="1"/>
    </xf>
    <xf numFmtId="49" fontId="8" fillId="4" borderId="3" xfId="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0" fontId="19" fillId="0" borderId="0" xfId="0" applyFont="1" applyAlignment="1">
      <alignment horizontal="justify"/>
    </xf>
    <xf numFmtId="0" fontId="0" fillId="0" borderId="0" xfId="0" applyFont="1" applyAlignment="1"/>
    <xf numFmtId="0" fontId="12" fillId="2" borderId="0" xfId="0" applyFont="1" applyFill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3" fontId="8" fillId="2" borderId="0" xfId="0" applyNumberFormat="1" applyFont="1" applyFill="1" applyAlignment="1">
      <alignment horizontal="center"/>
    </xf>
  </cellXfs>
  <cellStyles count="4">
    <cellStyle name="Денежный" xfId="1" builtinId="4"/>
    <cellStyle name="Обычный" xfId="0" builtinId="0"/>
    <cellStyle name="Обычный 4" xfId="3"/>
    <cellStyle name="Обычный 5" xfId="2"/>
  </cellStyles>
  <dxfs count="1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1;&#1085;&#1074;&#1072;&#1088;&#1100;/&#1055;&#1088;&#1086;&#1090;&#1086;&#1082;&#1086;&#1083;%20&#1088;&#1072;&#1079;&#1085;&#1086;&#1075;&#1083;&#1072;&#1089;&#1080;&#1081;%20&#1082;%20&#1041;&#1072;&#1083;&#1072;&#1085;&#1089;&#1091;%20&#1040;&#1054;%20&#1052;&#1057;&#1050;%20&#1069;&#1085;&#1077;&#1088;&#1075;&#1086;%20&#1103;&#1085;&#1074;&#1072;&#1088;&#1100;_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2;&#1090;&#1103;&#1073;&#1088;&#1100;/&#1041;&#1072;&#1083;&#1072;&#1085;&#1089;%20&#1040;&#1054;%20&#1052;&#1057;&#1050;%20&#1069;&#1085;&#1077;&#1088;&#1075;&#1086;%20&#1086;&#1082;&#1090;&#1103;&#1073;&#1088;&#1100;_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103;&#1073;&#1088;&#1100;/&#1041;&#1072;&#1083;&#1072;&#1085;&#1089;%20&#1040;&#1054;%20&#1052;&#1057;&#1050;%20&#1069;&#1085;&#1077;&#1088;&#1075;&#1086;%20&#1085;&#1086;&#1103;&#1073;&#1088;&#1100;_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82;&#1072;&#1073;&#1088;&#1100;/&#1041;&#1072;&#1083;&#1072;&#1085;&#1089;%20&#1040;&#1054;%20&#1052;&#1057;&#1050;%20&#1069;&#1085;&#1077;&#1088;&#1075;&#1086;%20&#1076;&#1077;&#1082;&#1072;&#1073;&#1088;&#1100;_20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7;&#1074;&#1088;&#1072;&#1083;&#1100;/&#1055;&#1088;&#1086;&#1090;&#1086;&#1082;&#1086;&#1083;%20&#1088;&#1072;&#1079;&#1085;&#1086;&#1075;&#1083;&#1072;&#1089;&#1080;&#1081;%20&#1082;%20&#1041;&#1072;&#1083;&#1072;&#1085;&#1089;&#1091;%20&#1040;&#1054;%20&#1052;&#1057;&#1050;%20&#1069;&#1085;&#1077;&#1088;&#1075;&#1086;%20&#1092;&#1077;&#1074;&#1088;&#1072;&#1083;&#1100;_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/&#1055;&#1088;&#1086;&#1090;&#1086;&#1082;&#1086;&#1083;%20&#1088;&#1072;&#1079;&#1085;&#1086;&#1075;&#1083;&#1072;&#1089;&#1080;&#1081;%20&#1082;%20&#1041;&#1072;&#1083;&#1072;&#1085;&#1089;&#1091;%20&#1040;&#1054;%20&#1052;&#1057;&#1050;%20&#1069;&#1085;&#1077;&#1088;&#1075;&#1086;%20&#1084;&#1072;&#1088;&#1090;_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7;&#1088;&#1077;&#1083;&#1100;/&#1055;&#1088;&#1086;&#1090;&#1086;&#1082;&#1086;&#1083;%20&#1088;&#1072;&#1079;&#1085;&#1086;&#1075;&#1083;&#1072;&#1089;&#1080;&#1081;%20&#1082;%20&#1041;&#1072;&#1083;&#1072;&#1085;&#1089;&#1091;%20&#1040;&#1054;%20&#1052;&#1057;&#1050;%20&#1069;&#1085;&#1077;&#1088;&#1075;&#1086;%20&#1072;&#1087;&#1088;&#1077;&#1083;&#1100;_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1;/&#1055;&#1088;&#1086;&#1090;&#1086;&#1082;&#1086;&#1083;%20&#1088;&#1072;&#1079;&#1085;&#1086;&#1075;&#1083;&#1072;&#1089;&#1080;&#1081;%20&#1082;%20&#1041;&#1072;&#1083;&#1072;&#1085;&#1089;&#1091;%20&#1040;&#1054;%20&#1052;&#1057;&#1050;%20&#1069;&#1085;&#1077;&#1088;&#1075;&#1086;%20&#1084;&#1072;&#1081;_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102;&#1085;&#1100;/&#1055;&#1088;&#1086;&#1090;&#1086;&#1082;&#1086;&#1083;%20&#1088;&#1072;&#1079;&#1085;&#1086;&#1075;&#1083;&#1072;&#1089;&#1080;&#1081;%20&#1082;%20&#1041;&#1072;&#1083;&#1072;&#1085;&#1089;&#1091;%20&#1040;&#1054;%20&#1052;&#1057;&#1050;%20&#1069;&#1085;&#1077;&#1088;&#1075;&#1086;%20&#1080;&#1102;&#1085;&#1100;_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102;&#1083;&#1100;/&#1041;&#1072;&#1083;&#1072;&#1085;&#1089;%20&#1040;&#1054;%20&#1052;&#1057;&#1050;%20&#1069;&#1085;&#1077;&#1088;&#1075;&#1086;%20&#1080;&#1102;&#1083;&#1100;_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4;&#1075;&#1091;&#1089;&#1090;/&#1055;&#1088;&#1086;&#1090;&#1086;&#1082;&#1086;&#1083;%20&#1088;&#1072;&#1079;&#1085;&#1086;&#1075;&#1083;&#1072;&#1089;&#1080;&#1081;%20&#1082;%20&#1041;&#1072;&#1083;&#1072;&#1085;&#1089;&#1091;%20&#1040;&#1054;%20&#1052;&#1057;&#1050;%20&#1069;&#1085;&#1077;&#1088;&#1075;&#1086;%20&#1072;&#1074;&#1075;&#1091;&#1089;&#1090;_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85;&#1090;&#1103;&#1073;&#1088;&#1100;/&#1041;&#1072;&#1083;&#1072;&#1085;&#1089;%20&#1040;&#1054;%20&#1052;&#1057;&#1050;%20&#1069;&#1085;&#1077;&#1088;&#1075;&#1086;%20&#1089;&#1077;&#1085;&#1090;&#1103;&#1073;&#1088;&#1100;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9 июнь"/>
      <sheetName val="Лист1"/>
    </sheetNames>
    <sheetDataSet>
      <sheetData sheetId="0"/>
      <sheetData sheetId="1">
        <row r="5">
          <cell r="B5">
            <v>82847132</v>
          </cell>
        </row>
        <row r="6">
          <cell r="B6">
            <v>4075363</v>
          </cell>
        </row>
        <row r="7">
          <cell r="B7">
            <v>2218694</v>
          </cell>
        </row>
        <row r="18">
          <cell r="B18">
            <v>3387071</v>
          </cell>
        </row>
        <row r="20">
          <cell r="B20">
            <v>3536120</v>
          </cell>
        </row>
        <row r="31">
          <cell r="B31">
            <v>4686054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20"/>
      <sheetName val="Лист1"/>
    </sheetNames>
    <sheetDataSet>
      <sheetData sheetId="0"/>
      <sheetData sheetId="1">
        <row r="5">
          <cell r="B5">
            <v>75716328</v>
          </cell>
        </row>
        <row r="6">
          <cell r="B6">
            <v>4659136</v>
          </cell>
        </row>
        <row r="7">
          <cell r="B7">
            <v>2065253</v>
          </cell>
        </row>
        <row r="18">
          <cell r="B18">
            <v>2955088</v>
          </cell>
        </row>
        <row r="20">
          <cell r="B20">
            <v>2934200</v>
          </cell>
        </row>
        <row r="31">
          <cell r="B31">
            <v>4843891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20"/>
      <sheetName val="Лист1"/>
    </sheetNames>
    <sheetDataSet>
      <sheetData sheetId="0"/>
      <sheetData sheetId="1">
        <row r="5">
          <cell r="B5">
            <v>80137716</v>
          </cell>
        </row>
        <row r="6">
          <cell r="B6">
            <v>4335693</v>
          </cell>
        </row>
        <row r="7">
          <cell r="B7">
            <v>2256328</v>
          </cell>
        </row>
        <row r="18">
          <cell r="B18">
            <v>3304050</v>
          </cell>
        </row>
        <row r="20">
          <cell r="B20">
            <v>2770120</v>
          </cell>
        </row>
        <row r="31">
          <cell r="B31">
            <v>5147877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20"/>
      <sheetName val="Лист1"/>
    </sheetNames>
    <sheetDataSet>
      <sheetData sheetId="0"/>
      <sheetData sheetId="1">
        <row r="5">
          <cell r="B5">
            <v>89207899</v>
          </cell>
        </row>
        <row r="6">
          <cell r="B6">
            <v>5754188</v>
          </cell>
        </row>
        <row r="7">
          <cell r="B7">
            <v>2112809</v>
          </cell>
        </row>
        <row r="18">
          <cell r="B18">
            <v>3812081</v>
          </cell>
        </row>
        <row r="20">
          <cell r="B20">
            <v>3818160</v>
          </cell>
        </row>
        <row r="31">
          <cell r="B31">
            <v>5737490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20"/>
      <sheetName val="Лист1"/>
    </sheetNames>
    <sheetDataSet>
      <sheetData sheetId="0"/>
      <sheetData sheetId="1">
        <row r="5">
          <cell r="B5">
            <v>78545823</v>
          </cell>
        </row>
        <row r="6">
          <cell r="B6">
            <v>4103214</v>
          </cell>
        </row>
        <row r="7">
          <cell r="B7">
            <v>2309274</v>
          </cell>
        </row>
        <row r="18">
          <cell r="B18">
            <v>3442676</v>
          </cell>
        </row>
        <row r="20">
          <cell r="B20">
            <v>3095960</v>
          </cell>
        </row>
        <row r="31">
          <cell r="B31">
            <v>4506221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20"/>
      <sheetName val="Лист1"/>
    </sheetNames>
    <sheetDataSet>
      <sheetData sheetId="0"/>
      <sheetData sheetId="1">
        <row r="5">
          <cell r="B5">
            <v>79205606</v>
          </cell>
        </row>
        <row r="6">
          <cell r="B6">
            <v>3991112</v>
          </cell>
        </row>
        <row r="7">
          <cell r="B7">
            <v>2128639</v>
          </cell>
        </row>
        <row r="18">
          <cell r="B18">
            <v>3403055</v>
          </cell>
        </row>
        <row r="20">
          <cell r="B20">
            <v>2953120</v>
          </cell>
        </row>
        <row r="31">
          <cell r="B31">
            <v>4613289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20"/>
      <sheetName val="Лист1"/>
    </sheetNames>
    <sheetDataSet>
      <sheetData sheetId="0"/>
      <sheetData sheetId="1">
        <row r="5">
          <cell r="B5">
            <v>69873285</v>
          </cell>
        </row>
        <row r="6">
          <cell r="B6">
            <v>3483005</v>
          </cell>
        </row>
        <row r="7">
          <cell r="B7">
            <v>2105607</v>
          </cell>
        </row>
        <row r="18">
          <cell r="B18">
            <v>2659989</v>
          </cell>
        </row>
        <row r="20">
          <cell r="B20">
            <v>2325080</v>
          </cell>
        </row>
        <row r="31">
          <cell r="B31">
            <v>4088539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20"/>
      <sheetName val="Лист1"/>
    </sheetNames>
    <sheetDataSet>
      <sheetData sheetId="0"/>
      <sheetData sheetId="1">
        <row r="5">
          <cell r="B5">
            <v>65951021</v>
          </cell>
        </row>
        <row r="6">
          <cell r="B6">
            <v>2798979</v>
          </cell>
        </row>
        <row r="7">
          <cell r="B7">
            <v>1935454</v>
          </cell>
        </row>
        <row r="18">
          <cell r="B18">
            <v>2466413</v>
          </cell>
        </row>
        <row r="20">
          <cell r="B20">
            <v>2045160</v>
          </cell>
        </row>
        <row r="31">
          <cell r="B31">
            <v>3910585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20"/>
      <sheetName val="Лист1"/>
    </sheetNames>
    <sheetDataSet>
      <sheetData sheetId="0"/>
      <sheetData sheetId="1">
        <row r="5">
          <cell r="B5">
            <v>59900928</v>
          </cell>
        </row>
        <row r="6">
          <cell r="B6">
            <v>3472728</v>
          </cell>
        </row>
        <row r="7">
          <cell r="B7">
            <v>1392498</v>
          </cell>
        </row>
        <row r="18">
          <cell r="B18">
            <v>2465358</v>
          </cell>
        </row>
        <row r="20">
          <cell r="B20">
            <v>3142560</v>
          </cell>
        </row>
        <row r="31">
          <cell r="B31">
            <v>3830770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20"/>
      <sheetName val="Лист1"/>
    </sheetNames>
    <sheetDataSet>
      <sheetData sheetId="0"/>
      <sheetData sheetId="1">
        <row r="5">
          <cell r="B5">
            <v>62811349</v>
          </cell>
        </row>
        <row r="6">
          <cell r="B6">
            <v>1251960</v>
          </cell>
        </row>
        <row r="7">
          <cell r="B7">
            <v>1590991</v>
          </cell>
        </row>
        <row r="18">
          <cell r="B18">
            <v>2518157</v>
          </cell>
        </row>
        <row r="20">
          <cell r="B20">
            <v>4434000</v>
          </cell>
        </row>
        <row r="31">
          <cell r="B31">
            <v>3986202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20"/>
      <sheetName val="Лист1"/>
    </sheetNames>
    <sheetDataSet>
      <sheetData sheetId="0"/>
      <sheetData sheetId="1">
        <row r="5">
          <cell r="B5">
            <v>64047252</v>
          </cell>
        </row>
        <row r="6">
          <cell r="B6">
            <v>5581895</v>
          </cell>
        </row>
        <row r="7">
          <cell r="B7">
            <v>1723241</v>
          </cell>
        </row>
        <row r="18">
          <cell r="B18">
            <v>2470088</v>
          </cell>
        </row>
        <row r="20">
          <cell r="B20">
            <v>1825560</v>
          </cell>
        </row>
        <row r="31">
          <cell r="B31">
            <v>3920457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20"/>
      <sheetName val="Лист1"/>
    </sheetNames>
    <sheetDataSet>
      <sheetData sheetId="0"/>
      <sheetData sheetId="1">
        <row r="5">
          <cell r="B5">
            <v>68006010</v>
          </cell>
        </row>
        <row r="6">
          <cell r="B6">
            <v>3597358</v>
          </cell>
        </row>
        <row r="7">
          <cell r="B7">
            <v>1716477</v>
          </cell>
        </row>
        <row r="18">
          <cell r="B18">
            <v>2602847</v>
          </cell>
        </row>
        <row r="20">
          <cell r="B20">
            <v>3007880</v>
          </cell>
        </row>
        <row r="31">
          <cell r="B31">
            <v>4294879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367"/>
  <sheetViews>
    <sheetView zoomScale="30" zoomScaleNormal="30" workbookViewId="0">
      <selection activeCell="Q1" sqref="Q1:Z1048576"/>
    </sheetView>
  </sheetViews>
  <sheetFormatPr defaultColWidth="9.109375" defaultRowHeight="14.4" x14ac:dyDescent="0.3"/>
  <cols>
    <col min="1" max="1" width="21.33203125" style="2" customWidth="1"/>
    <col min="2" max="2" width="48.88671875" style="2" customWidth="1"/>
    <col min="3" max="3" width="96.109375" style="2" customWidth="1"/>
    <col min="4" max="4" width="17.33203125" style="2" customWidth="1"/>
    <col min="5" max="5" width="50.5546875" style="2" customWidth="1"/>
    <col min="6" max="6" width="32.5546875" style="2" customWidth="1"/>
    <col min="7" max="7" width="42.88671875" style="2" customWidth="1"/>
    <col min="8" max="8" width="41.88671875" style="2" customWidth="1"/>
    <col min="9" max="9" width="33.109375" style="2" customWidth="1"/>
    <col min="10" max="10" width="30.88671875" style="2" customWidth="1"/>
    <col min="11" max="11" width="30.33203125" style="2" customWidth="1"/>
    <col min="12" max="16" width="24.5546875" style="2" hidden="1" customWidth="1"/>
    <col min="17" max="17" width="37.44140625" style="2" hidden="1" customWidth="1"/>
    <col min="18" max="19" width="30.33203125" style="2" hidden="1" customWidth="1"/>
    <col min="20" max="20" width="31.6640625" style="2" hidden="1" customWidth="1"/>
    <col min="21" max="21" width="32.6640625" style="2" hidden="1" customWidth="1"/>
    <col min="22" max="26" width="0" style="2" hidden="1" customWidth="1"/>
    <col min="27" max="16384" width="9.109375" style="2"/>
  </cols>
  <sheetData>
    <row r="1" spans="1:19" ht="22.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2.8" x14ac:dyDescent="0.4">
      <c r="A2" s="1"/>
      <c r="B2" s="1"/>
      <c r="C2" s="1"/>
      <c r="D2" s="1"/>
      <c r="E2" s="1"/>
      <c r="F2" s="1"/>
      <c r="G2" s="1"/>
      <c r="H2" s="128" t="s">
        <v>15</v>
      </c>
      <c r="I2" s="128"/>
      <c r="J2" s="128"/>
      <c r="K2" s="128"/>
    </row>
    <row r="3" spans="1:19" ht="22.8" x14ac:dyDescent="0.4">
      <c r="A3" s="1"/>
      <c r="B3" s="1"/>
      <c r="C3" s="1"/>
      <c r="D3" s="1"/>
      <c r="E3" s="1"/>
      <c r="F3" s="1"/>
      <c r="G3" s="1"/>
      <c r="H3" s="128" t="s">
        <v>16</v>
      </c>
      <c r="I3" s="128"/>
      <c r="J3" s="128"/>
      <c r="K3" s="128"/>
    </row>
    <row r="4" spans="1:19" ht="22.8" x14ac:dyDescent="0.4">
      <c r="A4" s="1"/>
      <c r="B4" s="1"/>
      <c r="C4" s="1"/>
      <c r="D4" s="1"/>
      <c r="E4" s="1"/>
      <c r="F4" s="1"/>
      <c r="G4" s="1"/>
      <c r="H4" s="128" t="s">
        <v>17</v>
      </c>
      <c r="I4" s="128"/>
      <c r="J4" s="128"/>
      <c r="K4" s="128"/>
    </row>
    <row r="5" spans="1:19" ht="22.8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4" x14ac:dyDescent="0.95">
      <c r="A7" s="129" t="s">
        <v>172</v>
      </c>
      <c r="B7" s="129"/>
      <c r="C7" s="129"/>
      <c r="D7" s="129"/>
      <c r="E7" s="130"/>
      <c r="F7" s="130"/>
      <c r="G7" s="130"/>
      <c r="H7" s="130"/>
      <c r="I7" s="130"/>
      <c r="J7" s="130"/>
      <c r="K7" s="130"/>
    </row>
    <row r="8" spans="1:19" ht="52.8" x14ac:dyDescent="0.85">
      <c r="A8" s="129" t="s">
        <v>13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9" ht="37.5" customHeight="1" x14ac:dyDescent="0.55000000000000004">
      <c r="A9" s="131" t="s">
        <v>18</v>
      </c>
      <c r="B9" s="131"/>
      <c r="C9" s="131"/>
      <c r="D9" s="131"/>
      <c r="E9" s="132"/>
      <c r="F9" s="132"/>
      <c r="G9" s="132"/>
      <c r="H9" s="132"/>
      <c r="I9" s="132"/>
      <c r="J9" s="132"/>
      <c r="K9" s="132"/>
    </row>
    <row r="10" spans="1:19" s="4" customFormat="1" ht="32.25" customHeight="1" x14ac:dyDescent="0.25">
      <c r="A10" s="133" t="s">
        <v>19</v>
      </c>
      <c r="B10" s="135" t="s">
        <v>0</v>
      </c>
      <c r="C10" s="136"/>
      <c r="D10" s="139" t="s">
        <v>20</v>
      </c>
      <c r="E10" s="141" t="s">
        <v>21</v>
      </c>
      <c r="F10" s="142"/>
      <c r="G10" s="142"/>
      <c r="H10" s="142"/>
      <c r="I10" s="142"/>
      <c r="J10" s="143"/>
      <c r="K10" s="144"/>
    </row>
    <row r="11" spans="1:19" s="4" customFormat="1" ht="114.75" customHeight="1" x14ac:dyDescent="0.25">
      <c r="A11" s="134"/>
      <c r="B11" s="137"/>
      <c r="C11" s="138"/>
      <c r="D11" s="140"/>
      <c r="E11" s="5" t="s">
        <v>22</v>
      </c>
      <c r="F11" s="5" t="s">
        <v>23</v>
      </c>
      <c r="G11" s="85" t="s">
        <v>24</v>
      </c>
      <c r="H11" s="85" t="s">
        <v>1</v>
      </c>
      <c r="I11" s="85" t="s">
        <v>2</v>
      </c>
      <c r="J11" s="85" t="s">
        <v>3</v>
      </c>
      <c r="K11" s="85" t="s">
        <v>4</v>
      </c>
    </row>
    <row r="12" spans="1:19" s="4" customFormat="1" ht="25.5" hidden="1" customHeight="1" x14ac:dyDescent="0.5">
      <c r="A12" s="6">
        <v>1</v>
      </c>
      <c r="B12" s="145">
        <v>2</v>
      </c>
      <c r="C12" s="145"/>
      <c r="D12" s="7">
        <v>3</v>
      </c>
      <c r="E12" s="8">
        <v>4</v>
      </c>
      <c r="F12" s="8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</row>
    <row r="13" spans="1:19" s="12" customFormat="1" ht="62.25" customHeight="1" x14ac:dyDescent="0.55000000000000004">
      <c r="A13" s="9">
        <v>1</v>
      </c>
      <c r="B13" s="126" t="s">
        <v>25</v>
      </c>
      <c r="C13" s="127"/>
      <c r="D13" s="10" t="s">
        <v>26</v>
      </c>
      <c r="E13" s="11">
        <f t="shared" ref="E13:E22" si="0">G13-F13</f>
        <v>134216903</v>
      </c>
      <c r="F13" s="11"/>
      <c r="G13" s="11">
        <f t="shared" ref="G13:G24" si="1">H13+I13+J13+K13</f>
        <v>134216903</v>
      </c>
      <c r="H13" s="11">
        <f>H14+H23+H26+H30</f>
        <v>125196445</v>
      </c>
      <c r="I13" s="11">
        <f>I14+I23+I26+I30</f>
        <v>4075363</v>
      </c>
      <c r="J13" s="11">
        <f>J14+J23+J26+J30</f>
        <v>4945095</v>
      </c>
      <c r="K13" s="11"/>
      <c r="Q13" s="13">
        <v>143388084</v>
      </c>
      <c r="R13" s="13">
        <f t="shared" ref="R13:R39" si="2">E13-Q13</f>
        <v>-9171181</v>
      </c>
      <c r="S13" s="82">
        <f>R13/Q13*100</f>
        <v>-6.3960551980037614</v>
      </c>
    </row>
    <row r="14" spans="1:19" s="12" customFormat="1" ht="65.25" customHeight="1" x14ac:dyDescent="0.55000000000000004">
      <c r="A14" s="14" t="s">
        <v>27</v>
      </c>
      <c r="B14" s="152" t="s">
        <v>28</v>
      </c>
      <c r="C14" s="153"/>
      <c r="D14" s="15" t="s">
        <v>26</v>
      </c>
      <c r="E14" s="16">
        <f t="shared" si="0"/>
        <v>116896035</v>
      </c>
      <c r="F14" s="16"/>
      <c r="G14" s="16">
        <f>H14+I14+J14+K14</f>
        <v>116896035</v>
      </c>
      <c r="H14" s="16">
        <f>SUM(H15:H22)</f>
        <v>106779397</v>
      </c>
      <c r="I14" s="16">
        <f>SUM(I15:I22)</f>
        <v>4075363</v>
      </c>
      <c r="J14" s="16">
        <f>SUM(J15:J22)</f>
        <v>6041275</v>
      </c>
      <c r="K14" s="16"/>
      <c r="Q14" s="13">
        <v>120891437</v>
      </c>
      <c r="R14" s="13">
        <f t="shared" si="2"/>
        <v>-3995402</v>
      </c>
      <c r="S14" s="13">
        <f t="shared" ref="S14:S24" si="3">R14/Q14*100</f>
        <v>-3.304950374607591</v>
      </c>
    </row>
    <row r="15" spans="1:19" s="12" customFormat="1" ht="63.75" customHeight="1" x14ac:dyDescent="0.55000000000000004">
      <c r="A15" s="17" t="s">
        <v>29</v>
      </c>
      <c r="B15" s="146" t="s">
        <v>30</v>
      </c>
      <c r="C15" s="147"/>
      <c r="D15" s="18" t="s">
        <v>26</v>
      </c>
      <c r="E15" s="19">
        <f t="shared" si="0"/>
        <v>9047125</v>
      </c>
      <c r="F15" s="19"/>
      <c r="G15" s="20">
        <f t="shared" si="1"/>
        <v>9047125</v>
      </c>
      <c r="H15" s="19">
        <v>8985431</v>
      </c>
      <c r="I15" s="19"/>
      <c r="J15" s="19">
        <v>61694</v>
      </c>
      <c r="K15" s="19"/>
      <c r="Q15" s="86">
        <v>9324085</v>
      </c>
      <c r="R15" s="13">
        <f t="shared" si="2"/>
        <v>-276960</v>
      </c>
      <c r="S15" s="13">
        <f t="shared" si="3"/>
        <v>-2.9703718917191337</v>
      </c>
    </row>
    <row r="16" spans="1:19" s="12" customFormat="1" ht="61.5" customHeight="1" x14ac:dyDescent="0.55000000000000004">
      <c r="A16" s="17" t="s">
        <v>31</v>
      </c>
      <c r="B16" s="146" t="s">
        <v>32</v>
      </c>
      <c r="C16" s="147"/>
      <c r="D16" s="18" t="s">
        <v>26</v>
      </c>
      <c r="E16" s="19">
        <f t="shared" si="0"/>
        <v>89141189</v>
      </c>
      <c r="F16" s="19"/>
      <c r="G16" s="20">
        <f t="shared" si="1"/>
        <v>89141189</v>
      </c>
      <c r="H16" s="19">
        <f>[1]Лист1!B5</f>
        <v>82847132</v>
      </c>
      <c r="I16" s="19">
        <f>[1]Лист1!B6</f>
        <v>4075363</v>
      </c>
      <c r="J16" s="19">
        <f>[1]Лист1!B7</f>
        <v>2218694</v>
      </c>
      <c r="K16" s="19"/>
      <c r="Q16" s="86">
        <v>92746986</v>
      </c>
      <c r="R16" s="13">
        <f t="shared" si="2"/>
        <v>-3605797</v>
      </c>
      <c r="S16" s="13">
        <f t="shared" si="3"/>
        <v>-3.8877780890906792</v>
      </c>
    </row>
    <row r="17" spans="1:19" s="12" customFormat="1" ht="59.25" customHeight="1" x14ac:dyDescent="0.55000000000000004">
      <c r="A17" s="17" t="s">
        <v>33</v>
      </c>
      <c r="B17" s="154" t="s">
        <v>34</v>
      </c>
      <c r="C17" s="155"/>
      <c r="D17" s="18" t="s">
        <v>26</v>
      </c>
      <c r="E17" s="19">
        <f t="shared" si="0"/>
        <v>10143540</v>
      </c>
      <c r="F17" s="19"/>
      <c r="G17" s="20">
        <f t="shared" si="1"/>
        <v>10143540</v>
      </c>
      <c r="H17" s="19">
        <v>10143540</v>
      </c>
      <c r="I17" s="19"/>
      <c r="J17" s="19"/>
      <c r="K17" s="19"/>
      <c r="Q17" s="86">
        <v>10704052</v>
      </c>
      <c r="R17" s="13">
        <f t="shared" si="2"/>
        <v>-560512</v>
      </c>
      <c r="S17" s="13">
        <f t="shared" si="3"/>
        <v>-5.2364469081428231</v>
      </c>
    </row>
    <row r="18" spans="1:19" s="12" customFormat="1" ht="59.25" customHeight="1" x14ac:dyDescent="0.55000000000000004">
      <c r="A18" s="17" t="s">
        <v>35</v>
      </c>
      <c r="B18" s="146" t="s">
        <v>36</v>
      </c>
      <c r="C18" s="147"/>
      <c r="D18" s="18" t="s">
        <v>26</v>
      </c>
      <c r="E18" s="19">
        <f t="shared" si="0"/>
        <v>6923191</v>
      </c>
      <c r="F18" s="19"/>
      <c r="G18" s="20">
        <f t="shared" si="1"/>
        <v>6923191</v>
      </c>
      <c r="H18" s="19">
        <f>[1]Лист1!B18</f>
        <v>3387071</v>
      </c>
      <c r="I18" s="19"/>
      <c r="J18" s="19">
        <f>[1]Лист1!B20</f>
        <v>3536120</v>
      </c>
      <c r="K18" s="19"/>
      <c r="Q18" s="86">
        <v>6596138</v>
      </c>
      <c r="R18" s="13">
        <f t="shared" si="2"/>
        <v>327053</v>
      </c>
      <c r="S18" s="13">
        <f t="shared" si="3"/>
        <v>4.9582498122386163</v>
      </c>
    </row>
    <row r="19" spans="1:19" s="12" customFormat="1" ht="69" customHeight="1" x14ac:dyDescent="0.55000000000000004">
      <c r="A19" s="17" t="s">
        <v>37</v>
      </c>
      <c r="B19" s="156" t="s">
        <v>38</v>
      </c>
      <c r="C19" s="157"/>
      <c r="D19" s="18" t="s">
        <v>26</v>
      </c>
      <c r="E19" s="19">
        <f t="shared" si="0"/>
        <v>224767</v>
      </c>
      <c r="F19" s="19"/>
      <c r="G19" s="20">
        <f t="shared" si="1"/>
        <v>224767</v>
      </c>
      <c r="H19" s="19"/>
      <c r="I19" s="19"/>
      <c r="J19" s="19">
        <v>224767</v>
      </c>
      <c r="K19" s="19"/>
      <c r="Q19" s="86">
        <v>199921</v>
      </c>
      <c r="R19" s="13">
        <f t="shared" si="2"/>
        <v>24846</v>
      </c>
      <c r="S19" s="13">
        <f t="shared" si="3"/>
        <v>12.427909024064505</v>
      </c>
    </row>
    <row r="20" spans="1:19" s="12" customFormat="1" ht="85.5" customHeight="1" x14ac:dyDescent="0.55000000000000004">
      <c r="A20" s="17" t="s">
        <v>39</v>
      </c>
      <c r="B20" s="156" t="s">
        <v>41</v>
      </c>
      <c r="C20" s="157"/>
      <c r="D20" s="18" t="s">
        <v>26</v>
      </c>
      <c r="E20" s="19">
        <f t="shared" si="0"/>
        <v>350623</v>
      </c>
      <c r="F20" s="19"/>
      <c r="G20" s="20">
        <f t="shared" si="1"/>
        <v>350623</v>
      </c>
      <c r="H20" s="19">
        <v>350623</v>
      </c>
      <c r="I20" s="19"/>
      <c r="J20" s="19"/>
      <c r="K20" s="19"/>
      <c r="Q20" s="86">
        <v>353495</v>
      </c>
      <c r="R20" s="13">
        <f t="shared" si="2"/>
        <v>-2872</v>
      </c>
      <c r="S20" s="13">
        <f t="shared" si="3"/>
        <v>-0.81245845061457733</v>
      </c>
    </row>
    <row r="21" spans="1:19" s="12" customFormat="1" ht="70.5" customHeight="1" x14ac:dyDescent="0.55000000000000004">
      <c r="A21" s="17" t="s">
        <v>40</v>
      </c>
      <c r="B21" s="156" t="s">
        <v>43</v>
      </c>
      <c r="C21" s="157"/>
      <c r="D21" s="18" t="s">
        <v>26</v>
      </c>
      <c r="E21" s="19">
        <f t="shared" si="0"/>
        <v>0</v>
      </c>
      <c r="F21" s="19"/>
      <c r="G21" s="20">
        <f t="shared" si="1"/>
        <v>0</v>
      </c>
      <c r="H21" s="19"/>
      <c r="I21" s="19"/>
      <c r="J21" s="19">
        <v>0</v>
      </c>
      <c r="K21" s="19"/>
      <c r="Q21" s="86">
        <v>23800</v>
      </c>
      <c r="R21" s="13">
        <f t="shared" si="2"/>
        <v>-23800</v>
      </c>
      <c r="S21" s="13">
        <f>R21/Q21*100</f>
        <v>-100</v>
      </c>
    </row>
    <row r="22" spans="1:19" s="12" customFormat="1" ht="63.75" customHeight="1" x14ac:dyDescent="0.55000000000000004">
      <c r="A22" s="17" t="s">
        <v>42</v>
      </c>
      <c r="B22" s="156" t="s">
        <v>44</v>
      </c>
      <c r="C22" s="157"/>
      <c r="D22" s="18" t="s">
        <v>26</v>
      </c>
      <c r="E22" s="19">
        <f t="shared" si="0"/>
        <v>1065600</v>
      </c>
      <c r="F22" s="19"/>
      <c r="G22" s="20">
        <f t="shared" si="1"/>
        <v>1065600</v>
      </c>
      <c r="H22" s="19">
        <v>1065600</v>
      </c>
      <c r="I22" s="19"/>
      <c r="J22" s="19"/>
      <c r="K22" s="19"/>
      <c r="Q22" s="86">
        <v>942960</v>
      </c>
      <c r="R22" s="13">
        <f t="shared" si="2"/>
        <v>122640</v>
      </c>
      <c r="S22" s="13">
        <f>R22/Q22*100</f>
        <v>13.005853906846527</v>
      </c>
    </row>
    <row r="23" spans="1:19" s="12" customFormat="1" ht="62.25" customHeight="1" x14ac:dyDescent="0.55000000000000004">
      <c r="A23" s="14" t="s">
        <v>45</v>
      </c>
      <c r="B23" s="152" t="s">
        <v>46</v>
      </c>
      <c r="C23" s="153"/>
      <c r="D23" s="15" t="s">
        <v>26</v>
      </c>
      <c r="E23" s="21">
        <f>E24+E25</f>
        <v>5797749</v>
      </c>
      <c r="F23" s="21"/>
      <c r="G23" s="16">
        <f t="shared" si="1"/>
        <v>5797749</v>
      </c>
      <c r="H23" s="16">
        <f>H24+H25</f>
        <v>5797749</v>
      </c>
      <c r="I23" s="16"/>
      <c r="J23" s="16"/>
      <c r="K23" s="16"/>
      <c r="Q23" s="13">
        <v>5944841</v>
      </c>
      <c r="R23" s="13">
        <f t="shared" si="2"/>
        <v>-147092</v>
      </c>
      <c r="S23" s="13">
        <f t="shared" si="3"/>
        <v>-2.4742797999139086</v>
      </c>
    </row>
    <row r="24" spans="1:19" s="12" customFormat="1" ht="56.25" customHeight="1" x14ac:dyDescent="0.55000000000000004">
      <c r="A24" s="17" t="s">
        <v>47</v>
      </c>
      <c r="B24" s="146" t="s">
        <v>48</v>
      </c>
      <c r="C24" s="147"/>
      <c r="D24" s="18" t="s">
        <v>26</v>
      </c>
      <c r="E24" s="19">
        <f>G24-F24</f>
        <v>5797749</v>
      </c>
      <c r="F24" s="19"/>
      <c r="G24" s="20">
        <f t="shared" si="1"/>
        <v>5797749</v>
      </c>
      <c r="H24" s="19">
        <v>5797749</v>
      </c>
      <c r="I24" s="19"/>
      <c r="J24" s="19"/>
      <c r="K24" s="19"/>
      <c r="Q24" s="86">
        <v>5944841</v>
      </c>
      <c r="R24" s="13">
        <f t="shared" si="2"/>
        <v>-147092</v>
      </c>
      <c r="S24" s="13">
        <f t="shared" si="3"/>
        <v>-2.4742797999139086</v>
      </c>
    </row>
    <row r="25" spans="1:19" s="12" customFormat="1" ht="62.25" customHeight="1" x14ac:dyDescent="0.55000000000000004">
      <c r="A25" s="17" t="s">
        <v>49</v>
      </c>
      <c r="B25" s="146" t="s">
        <v>50</v>
      </c>
      <c r="C25" s="147"/>
      <c r="D25" s="18" t="s">
        <v>26</v>
      </c>
      <c r="E25" s="19"/>
      <c r="F25" s="19"/>
      <c r="G25" s="20"/>
      <c r="H25" s="19"/>
      <c r="I25" s="19"/>
      <c r="J25" s="19"/>
      <c r="K25" s="19"/>
      <c r="Q25" s="13"/>
      <c r="R25" s="13">
        <f t="shared" si="2"/>
        <v>0</v>
      </c>
    </row>
    <row r="26" spans="1:19" s="12" customFormat="1" ht="78.75" customHeight="1" x14ac:dyDescent="0.55000000000000004">
      <c r="A26" s="14" t="s">
        <v>51</v>
      </c>
      <c r="B26" s="152" t="s">
        <v>52</v>
      </c>
      <c r="C26" s="153"/>
      <c r="D26" s="15" t="s">
        <v>26</v>
      </c>
      <c r="E26" s="21">
        <f>E27+E28+E29</f>
        <v>4686054</v>
      </c>
      <c r="F26" s="21"/>
      <c r="G26" s="16">
        <f>G27+G28+G29</f>
        <v>4686054</v>
      </c>
      <c r="H26" s="16">
        <f>H27+H28+H29</f>
        <v>4686054</v>
      </c>
      <c r="I26" s="16"/>
      <c r="J26" s="16"/>
      <c r="K26" s="16"/>
      <c r="Q26" s="13">
        <v>4979717</v>
      </c>
      <c r="R26" s="13">
        <f t="shared" si="2"/>
        <v>-293663</v>
      </c>
      <c r="S26" s="13">
        <f t="shared" ref="S26:S39" si="4">R26/Q26*100</f>
        <v>-5.8971825105723878</v>
      </c>
    </row>
    <row r="27" spans="1:19" s="12" customFormat="1" ht="87.75" customHeight="1" x14ac:dyDescent="0.55000000000000004">
      <c r="A27" s="17" t="s">
        <v>53</v>
      </c>
      <c r="B27" s="146" t="s">
        <v>152</v>
      </c>
      <c r="C27" s="147"/>
      <c r="D27" s="18" t="s">
        <v>26</v>
      </c>
      <c r="E27" s="19">
        <f t="shared" ref="E27:E32" si="5">G27-F27</f>
        <v>4686054</v>
      </c>
      <c r="F27" s="19"/>
      <c r="G27" s="20">
        <f>H27+I27+J27+K27</f>
        <v>4686054</v>
      </c>
      <c r="H27" s="19">
        <f>[1]Лист1!B31</f>
        <v>4686054</v>
      </c>
      <c r="I27" s="19"/>
      <c r="J27" s="19"/>
      <c r="K27" s="19"/>
      <c r="Q27" s="86">
        <v>4979717</v>
      </c>
      <c r="R27" s="13">
        <f t="shared" si="2"/>
        <v>-293663</v>
      </c>
      <c r="S27" s="13">
        <f t="shared" si="4"/>
        <v>-5.8971825105723878</v>
      </c>
    </row>
    <row r="28" spans="1:19" s="12" customFormat="1" ht="46.5" hidden="1" customHeight="1" x14ac:dyDescent="0.55000000000000004">
      <c r="A28" s="17" t="s">
        <v>54</v>
      </c>
      <c r="B28" s="146" t="s">
        <v>55</v>
      </c>
      <c r="C28" s="147"/>
      <c r="D28" s="18" t="s">
        <v>26</v>
      </c>
      <c r="E28" s="19">
        <f t="shared" si="5"/>
        <v>0</v>
      </c>
      <c r="F28" s="19"/>
      <c r="G28" s="20">
        <f>H28+I28+J28+K28</f>
        <v>0</v>
      </c>
      <c r="H28" s="19"/>
      <c r="I28" s="19"/>
      <c r="J28" s="19"/>
      <c r="K28" s="19"/>
      <c r="Q28" s="13">
        <v>0</v>
      </c>
      <c r="R28" s="13">
        <f t="shared" si="2"/>
        <v>0</v>
      </c>
      <c r="S28" s="13" t="e">
        <f t="shared" si="4"/>
        <v>#DIV/0!</v>
      </c>
    </row>
    <row r="29" spans="1:19" s="12" customFormat="1" ht="61.5" hidden="1" customHeight="1" x14ac:dyDescent="0.55000000000000004">
      <c r="A29" s="17" t="s">
        <v>56</v>
      </c>
      <c r="B29" s="146" t="s">
        <v>57</v>
      </c>
      <c r="C29" s="147"/>
      <c r="D29" s="18" t="s">
        <v>26</v>
      </c>
      <c r="E29" s="19">
        <f t="shared" si="5"/>
        <v>0</v>
      </c>
      <c r="F29" s="19"/>
      <c r="G29" s="20">
        <f>H29+I29+J29+K29</f>
        <v>0</v>
      </c>
      <c r="H29" s="19"/>
      <c r="I29" s="19"/>
      <c r="J29" s="19"/>
      <c r="K29" s="19"/>
      <c r="Q29" s="13">
        <v>0</v>
      </c>
      <c r="R29" s="13">
        <f t="shared" si="2"/>
        <v>0</v>
      </c>
      <c r="S29" s="13" t="e">
        <f t="shared" si="4"/>
        <v>#DIV/0!</v>
      </c>
    </row>
    <row r="30" spans="1:19" s="12" customFormat="1" ht="65.25" customHeight="1" x14ac:dyDescent="0.55000000000000004">
      <c r="A30" s="14" t="s">
        <v>58</v>
      </c>
      <c r="B30" s="152" t="s">
        <v>59</v>
      </c>
      <c r="C30" s="153"/>
      <c r="D30" s="15" t="s">
        <v>26</v>
      </c>
      <c r="E30" s="21">
        <f t="shared" si="5"/>
        <v>6837065</v>
      </c>
      <c r="F30" s="21"/>
      <c r="G30" s="21">
        <f>SUM(H30:K30)</f>
        <v>6837065</v>
      </c>
      <c r="H30" s="21">
        <f>SUM(H31:H38)</f>
        <v>7933245</v>
      </c>
      <c r="I30" s="21"/>
      <c r="J30" s="21">
        <f>SUM(J31:J38)</f>
        <v>-1096180</v>
      </c>
      <c r="K30" s="21"/>
      <c r="Q30" s="13">
        <v>10674649</v>
      </c>
      <c r="R30" s="13">
        <f t="shared" si="2"/>
        <v>-3837584</v>
      </c>
      <c r="S30" s="13">
        <f t="shared" si="4"/>
        <v>-35.95044670789644</v>
      </c>
    </row>
    <row r="31" spans="1:19" s="12" customFormat="1" ht="51.75" customHeight="1" x14ac:dyDescent="0.55000000000000004">
      <c r="A31" s="17" t="s">
        <v>60</v>
      </c>
      <c r="B31" s="146" t="s">
        <v>61</v>
      </c>
      <c r="C31" s="147"/>
      <c r="D31" s="18" t="s">
        <v>26</v>
      </c>
      <c r="E31" s="19">
        <f t="shared" si="5"/>
        <v>1743240</v>
      </c>
      <c r="F31" s="19"/>
      <c r="G31" s="20">
        <f>H31+I31+J31+K31</f>
        <v>1743240</v>
      </c>
      <c r="H31" s="19"/>
      <c r="I31" s="19"/>
      <c r="J31" s="19">
        <v>1743240</v>
      </c>
      <c r="K31" s="19"/>
      <c r="Q31" s="86">
        <v>1792779</v>
      </c>
      <c r="R31" s="13">
        <f t="shared" si="2"/>
        <v>-49539</v>
      </c>
      <c r="S31" s="13">
        <f t="shared" si="4"/>
        <v>-2.7632519122546615</v>
      </c>
    </row>
    <row r="32" spans="1:19" s="12" customFormat="1" ht="59.25" customHeight="1" x14ac:dyDescent="0.55000000000000004">
      <c r="A32" s="17" t="s">
        <v>62</v>
      </c>
      <c r="B32" s="154" t="s">
        <v>63</v>
      </c>
      <c r="C32" s="155"/>
      <c r="D32" s="18" t="s">
        <v>26</v>
      </c>
      <c r="E32" s="19">
        <f t="shared" si="5"/>
        <v>92840</v>
      </c>
      <c r="F32" s="19"/>
      <c r="G32" s="20">
        <f>H32+I32+J32+K32</f>
        <v>92840</v>
      </c>
      <c r="H32" s="19"/>
      <c r="I32" s="19"/>
      <c r="J32" s="19">
        <v>92840</v>
      </c>
      <c r="K32" s="19"/>
      <c r="Q32" s="86">
        <v>68380</v>
      </c>
      <c r="R32" s="13">
        <f t="shared" si="2"/>
        <v>24460</v>
      </c>
      <c r="S32" s="13">
        <f t="shared" si="4"/>
        <v>35.770693185141852</v>
      </c>
    </row>
    <row r="33" spans="1:21" s="12" customFormat="1" ht="51.75" customHeight="1" x14ac:dyDescent="0.55000000000000004">
      <c r="A33" s="17" t="s">
        <v>64</v>
      </c>
      <c r="B33" s="146" t="s">
        <v>65</v>
      </c>
      <c r="C33" s="147"/>
      <c r="D33" s="18" t="s">
        <v>26</v>
      </c>
      <c r="E33" s="19"/>
      <c r="F33" s="19"/>
      <c r="G33" s="20"/>
      <c r="H33" s="19"/>
      <c r="I33" s="19"/>
      <c r="J33" s="19"/>
      <c r="K33" s="19"/>
      <c r="Q33" s="13"/>
      <c r="R33" s="13">
        <f t="shared" si="2"/>
        <v>0</v>
      </c>
      <c r="S33" s="13" t="e">
        <f t="shared" si="4"/>
        <v>#DIV/0!</v>
      </c>
    </row>
    <row r="34" spans="1:21" s="12" customFormat="1" ht="51.75" customHeight="1" x14ac:dyDescent="0.55000000000000004">
      <c r="A34" s="17" t="s">
        <v>66</v>
      </c>
      <c r="B34" s="146" t="s">
        <v>67</v>
      </c>
      <c r="C34" s="147"/>
      <c r="D34" s="18" t="s">
        <v>26</v>
      </c>
      <c r="E34" s="19">
        <f t="shared" ref="E34:E40" si="6">G34-F34</f>
        <v>7933245</v>
      </c>
      <c r="F34" s="19"/>
      <c r="G34" s="20">
        <f t="shared" ref="G34:G40" si="7">H34+I34+J34+K34</f>
        <v>7933245</v>
      </c>
      <c r="H34" s="19">
        <v>7933245</v>
      </c>
      <c r="I34" s="19"/>
      <c r="J34" s="19"/>
      <c r="K34" s="19"/>
      <c r="Q34" s="86">
        <v>7751022</v>
      </c>
      <c r="R34" s="13">
        <f t="shared" si="2"/>
        <v>182223</v>
      </c>
      <c r="S34" s="13">
        <f t="shared" si="4"/>
        <v>2.350954493484859</v>
      </c>
    </row>
    <row r="35" spans="1:21" s="12" customFormat="1" ht="45" customHeight="1" x14ac:dyDescent="0.55000000000000004">
      <c r="A35" s="17" t="s">
        <v>68</v>
      </c>
      <c r="B35" s="146" t="s">
        <v>69</v>
      </c>
      <c r="C35" s="147"/>
      <c r="D35" s="18" t="s">
        <v>26</v>
      </c>
      <c r="E35" s="19">
        <f t="shared" si="6"/>
        <v>0</v>
      </c>
      <c r="F35" s="19"/>
      <c r="G35" s="20">
        <f t="shared" si="7"/>
        <v>0</v>
      </c>
      <c r="H35" s="19"/>
      <c r="I35" s="19"/>
      <c r="J35" s="19">
        <v>0</v>
      </c>
      <c r="K35" s="19"/>
      <c r="Q35" s="13">
        <v>290568</v>
      </c>
      <c r="R35" s="13">
        <f t="shared" si="2"/>
        <v>-290568</v>
      </c>
      <c r="S35" s="13">
        <f t="shared" si="4"/>
        <v>-100</v>
      </c>
      <c r="T35" s="13"/>
      <c r="U35" s="13"/>
    </row>
    <row r="36" spans="1:21" s="12" customFormat="1" ht="66" customHeight="1" x14ac:dyDescent="0.55000000000000004">
      <c r="A36" s="17" t="s">
        <v>70</v>
      </c>
      <c r="B36" s="146" t="s">
        <v>166</v>
      </c>
      <c r="C36" s="147"/>
      <c r="D36" s="18" t="s">
        <v>26</v>
      </c>
      <c r="E36" s="19">
        <f t="shared" si="6"/>
        <v>713040</v>
      </c>
      <c r="F36" s="19"/>
      <c r="G36" s="20">
        <f t="shared" si="7"/>
        <v>713040</v>
      </c>
      <c r="H36" s="19"/>
      <c r="I36" s="19"/>
      <c r="J36" s="19">
        <v>713040</v>
      </c>
      <c r="K36" s="19"/>
      <c r="Q36" s="86">
        <v>771900</v>
      </c>
      <c r="R36" s="13">
        <f t="shared" si="2"/>
        <v>-58860</v>
      </c>
      <c r="S36" s="13">
        <f t="shared" si="4"/>
        <v>-7.6253400699572484</v>
      </c>
    </row>
    <row r="37" spans="1:21" s="12" customFormat="1" ht="66" customHeight="1" x14ac:dyDescent="0.55000000000000004">
      <c r="A37" s="17" t="s">
        <v>153</v>
      </c>
      <c r="B37" s="146" t="s">
        <v>154</v>
      </c>
      <c r="C37" s="147"/>
      <c r="D37" s="18" t="s">
        <v>26</v>
      </c>
      <c r="E37" s="19">
        <f t="shared" si="6"/>
        <v>880320</v>
      </c>
      <c r="F37" s="19"/>
      <c r="G37" s="20">
        <f t="shared" si="7"/>
        <v>880320</v>
      </c>
      <c r="H37" s="19"/>
      <c r="I37" s="19"/>
      <c r="J37" s="19">
        <v>880320</v>
      </c>
      <c r="K37" s="19"/>
      <c r="Q37" s="86">
        <v>897440</v>
      </c>
      <c r="R37" s="13">
        <f t="shared" si="2"/>
        <v>-17120</v>
      </c>
      <c r="S37" s="13">
        <f t="shared" si="4"/>
        <v>-1.9076484221786414</v>
      </c>
    </row>
    <row r="38" spans="1:21" s="12" customFormat="1" ht="66" customHeight="1" x14ac:dyDescent="0.55000000000000004">
      <c r="A38" s="17" t="s">
        <v>169</v>
      </c>
      <c r="B38" s="146" t="s">
        <v>163</v>
      </c>
      <c r="C38" s="147"/>
      <c r="D38" s="18" t="s">
        <v>26</v>
      </c>
      <c r="E38" s="19">
        <f t="shared" si="6"/>
        <v>-4525620</v>
      </c>
      <c r="F38" s="19"/>
      <c r="G38" s="20">
        <f t="shared" si="7"/>
        <v>-4525620</v>
      </c>
      <c r="H38" s="19"/>
      <c r="I38" s="19"/>
      <c r="J38" s="19">
        <v>-4525620</v>
      </c>
      <c r="K38" s="19"/>
      <c r="Q38" s="86">
        <v>-4525620</v>
      </c>
      <c r="R38" s="13">
        <f t="shared" si="2"/>
        <v>0</v>
      </c>
      <c r="S38" s="13">
        <f t="shared" si="4"/>
        <v>0</v>
      </c>
    </row>
    <row r="39" spans="1:21" s="12" customFormat="1" ht="32.25" customHeight="1" x14ac:dyDescent="0.6">
      <c r="A39" s="9" t="s">
        <v>71</v>
      </c>
      <c r="B39" s="148" t="s">
        <v>72</v>
      </c>
      <c r="C39" s="149"/>
      <c r="D39" s="10" t="s">
        <v>26</v>
      </c>
      <c r="E39" s="22">
        <f>G39-F39</f>
        <v>129338506</v>
      </c>
      <c r="F39" s="23">
        <f>F40+F66+F73+F75</f>
        <v>0</v>
      </c>
      <c r="G39" s="11">
        <f t="shared" si="7"/>
        <v>129338506</v>
      </c>
      <c r="H39" s="11">
        <f>H40+H66+H73+H75</f>
        <v>0</v>
      </c>
      <c r="I39" s="11">
        <f>I40+I66+I73+I75</f>
        <v>28488</v>
      </c>
      <c r="J39" s="11">
        <f>J40+J66+J73+J75</f>
        <v>47301132</v>
      </c>
      <c r="K39" s="11">
        <f>K40+K66+K73+K75</f>
        <v>82008886</v>
      </c>
      <c r="Q39" s="75">
        <v>108725106</v>
      </c>
      <c r="R39" s="13">
        <f t="shared" si="2"/>
        <v>20613400</v>
      </c>
      <c r="S39" s="13">
        <f t="shared" si="4"/>
        <v>18.959190529554416</v>
      </c>
    </row>
    <row r="40" spans="1:21" s="12" customFormat="1" ht="32.25" customHeight="1" x14ac:dyDescent="0.25">
      <c r="A40" s="14" t="s">
        <v>5</v>
      </c>
      <c r="B40" s="150" t="s">
        <v>73</v>
      </c>
      <c r="C40" s="151"/>
      <c r="D40" s="24" t="s">
        <v>26</v>
      </c>
      <c r="E40" s="21">
        <f t="shared" si="6"/>
        <v>122638312</v>
      </c>
      <c r="F40" s="25">
        <f>F41+F43+F65</f>
        <v>0</v>
      </c>
      <c r="G40" s="16">
        <f t="shared" si="7"/>
        <v>122638312</v>
      </c>
      <c r="H40" s="16">
        <f>H41+H43+H65</f>
        <v>0</v>
      </c>
      <c r="I40" s="16">
        <f>I41+I43+I65</f>
        <v>28488</v>
      </c>
      <c r="J40" s="16">
        <f>J41+J43+J65</f>
        <v>41215786</v>
      </c>
      <c r="K40" s="16">
        <f>K41+K43+K65</f>
        <v>81394038</v>
      </c>
      <c r="L40" s="26">
        <v>85351857</v>
      </c>
      <c r="M40" s="26">
        <v>0</v>
      </c>
      <c r="N40" s="26">
        <v>11309</v>
      </c>
      <c r="O40" s="26">
        <v>22915747</v>
      </c>
      <c r="P40" s="26">
        <v>62424801</v>
      </c>
      <c r="Q40" s="16">
        <v>79875859</v>
      </c>
      <c r="R40" s="16">
        <v>0</v>
      </c>
      <c r="S40" s="16">
        <v>24632</v>
      </c>
      <c r="T40" s="16">
        <v>20533656</v>
      </c>
      <c r="U40" s="16">
        <v>59317571</v>
      </c>
    </row>
    <row r="41" spans="1:21" s="12" customFormat="1" ht="59.25" customHeight="1" x14ac:dyDescent="0.25">
      <c r="A41" s="14" t="s">
        <v>74</v>
      </c>
      <c r="B41" s="152" t="s">
        <v>75</v>
      </c>
      <c r="C41" s="153"/>
      <c r="D41" s="27" t="s">
        <v>26</v>
      </c>
      <c r="E41" s="28"/>
      <c r="F41" s="29"/>
      <c r="G41" s="30"/>
      <c r="H41" s="29"/>
      <c r="I41" s="29"/>
      <c r="J41" s="28"/>
      <c r="K41" s="28"/>
      <c r="L41" s="26">
        <f>G40+G75-L40</f>
        <v>39137843</v>
      </c>
      <c r="M41" s="26">
        <f>H40+H75-M40</f>
        <v>0</v>
      </c>
      <c r="N41" s="26">
        <f>I40+I75-N40</f>
        <v>17179</v>
      </c>
      <c r="O41" s="26">
        <f>J40+J75-O40</f>
        <v>19536579</v>
      </c>
      <c r="P41" s="26">
        <f>K40+K75-P40</f>
        <v>19584085</v>
      </c>
      <c r="Q41" s="16">
        <f>G40+G75-Q40</f>
        <v>44613841</v>
      </c>
      <c r="R41" s="16">
        <f>H40+H75-R40</f>
        <v>0</v>
      </c>
      <c r="S41" s="16">
        <f>I40+I75-S40</f>
        <v>3856</v>
      </c>
      <c r="T41" s="16">
        <f>J40+J75-T40</f>
        <v>21918670</v>
      </c>
      <c r="U41" s="16">
        <f>K40+K75-U40</f>
        <v>22691315</v>
      </c>
    </row>
    <row r="42" spans="1:21" s="31" customFormat="1" ht="39" customHeight="1" x14ac:dyDescent="0.4">
      <c r="A42" s="17" t="s">
        <v>76</v>
      </c>
      <c r="B42" s="146" t="s">
        <v>77</v>
      </c>
      <c r="C42" s="147"/>
      <c r="D42" s="18" t="s">
        <v>26</v>
      </c>
      <c r="E42" s="28"/>
      <c r="F42" s="29"/>
      <c r="G42" s="30"/>
      <c r="H42" s="29"/>
      <c r="I42" s="29"/>
      <c r="J42" s="28"/>
      <c r="K42" s="28"/>
      <c r="L42" s="26"/>
      <c r="M42" s="26"/>
      <c r="N42" s="26"/>
      <c r="O42" s="26"/>
      <c r="P42" s="26"/>
    </row>
    <row r="43" spans="1:21" s="12" customFormat="1" ht="67.5" customHeight="1" x14ac:dyDescent="0.6">
      <c r="A43" s="14" t="s">
        <v>78</v>
      </c>
      <c r="B43" s="152" t="s">
        <v>79</v>
      </c>
      <c r="C43" s="153"/>
      <c r="D43" s="25" t="s">
        <v>26</v>
      </c>
      <c r="E43" s="16">
        <f t="shared" ref="E43:E66" si="8">G43-F43</f>
        <v>122638312</v>
      </c>
      <c r="F43" s="16">
        <f>F44+F57+F63+F64</f>
        <v>0</v>
      </c>
      <c r="G43" s="16">
        <f t="shared" ref="G43:G74" si="9">H43+I43+J43+K43</f>
        <v>122638312</v>
      </c>
      <c r="H43" s="16">
        <f>H44+H57+H63+H64</f>
        <v>0</v>
      </c>
      <c r="I43" s="16">
        <f>I44+I57+I63+I64</f>
        <v>28488</v>
      </c>
      <c r="J43" s="16">
        <f>J44+J57+J63+J64</f>
        <v>41215786</v>
      </c>
      <c r="K43" s="16">
        <f>K44+K57+K63+K64</f>
        <v>81394038</v>
      </c>
      <c r="Q43" s="75">
        <v>99564217</v>
      </c>
      <c r="R43" s="32">
        <f>E43-Q43</f>
        <v>23074095</v>
      </c>
      <c r="S43" s="13">
        <f t="shared" ref="S43:S55" si="10">R43/Q43*100</f>
        <v>23.175088094149327</v>
      </c>
    </row>
    <row r="44" spans="1:21" s="12" customFormat="1" ht="91.5" customHeight="1" x14ac:dyDescent="0.6">
      <c r="A44" s="14" t="s">
        <v>6</v>
      </c>
      <c r="B44" s="152" t="s">
        <v>80</v>
      </c>
      <c r="C44" s="153"/>
      <c r="D44" s="15" t="s">
        <v>26</v>
      </c>
      <c r="E44" s="21">
        <f>G44-F44</f>
        <v>120264554</v>
      </c>
      <c r="F44" s="25">
        <f>F45+F47+F50+F51+F52</f>
        <v>0</v>
      </c>
      <c r="G44" s="16">
        <f t="shared" si="9"/>
        <v>120264554</v>
      </c>
      <c r="H44" s="16">
        <f>SUM(H45:H56)</f>
        <v>0</v>
      </c>
      <c r="I44" s="16">
        <f>SUM(I45:I56)</f>
        <v>28488</v>
      </c>
      <c r="J44" s="16">
        <f>SUM(J45:J56)</f>
        <v>38847248</v>
      </c>
      <c r="K44" s="16">
        <f>SUM(K45:K56)</f>
        <v>81388818</v>
      </c>
      <c r="Q44" s="75">
        <v>97065211</v>
      </c>
      <c r="R44" s="32">
        <f>E44-Q44</f>
        <v>23199343</v>
      </c>
      <c r="S44" s="13">
        <f t="shared" si="10"/>
        <v>23.900780476333587</v>
      </c>
    </row>
    <row r="45" spans="1:21" s="12" customFormat="1" ht="52.5" customHeight="1" x14ac:dyDescent="0.6">
      <c r="A45" s="17" t="s">
        <v>81</v>
      </c>
      <c r="B45" s="146" t="s">
        <v>82</v>
      </c>
      <c r="C45" s="147"/>
      <c r="D45" s="18" t="s">
        <v>26</v>
      </c>
      <c r="E45" s="19">
        <f t="shared" si="8"/>
        <v>19710021</v>
      </c>
      <c r="F45" s="19"/>
      <c r="G45" s="20">
        <f t="shared" si="9"/>
        <v>19710021</v>
      </c>
      <c r="H45" s="19"/>
      <c r="I45" s="19"/>
      <c r="J45" s="19">
        <v>3093127</v>
      </c>
      <c r="K45" s="19">
        <f>16201836+415058</f>
        <v>16616894</v>
      </c>
      <c r="Q45" s="79">
        <v>12622447</v>
      </c>
      <c r="R45" s="75">
        <f t="shared" ref="R45:R55" si="11">E45-Q45</f>
        <v>7087574</v>
      </c>
      <c r="S45" s="13">
        <f t="shared" si="10"/>
        <v>56.150554642851738</v>
      </c>
    </row>
    <row r="46" spans="1:21" s="12" customFormat="1" ht="52.5" customHeight="1" x14ac:dyDescent="0.6">
      <c r="A46" s="17" t="s">
        <v>83</v>
      </c>
      <c r="B46" s="146" t="s">
        <v>84</v>
      </c>
      <c r="C46" s="147"/>
      <c r="D46" s="18" t="s">
        <v>26</v>
      </c>
      <c r="E46" s="19">
        <f t="shared" si="8"/>
        <v>1194420</v>
      </c>
      <c r="F46" s="19"/>
      <c r="G46" s="20">
        <f t="shared" si="9"/>
        <v>1194420</v>
      </c>
      <c r="H46" s="19"/>
      <c r="I46" s="19"/>
      <c r="J46" s="19">
        <v>250392</v>
      </c>
      <c r="K46" s="19">
        <v>944028</v>
      </c>
      <c r="Q46" s="79">
        <v>930427</v>
      </c>
      <c r="R46" s="32">
        <f>E46-Q46</f>
        <v>263993</v>
      </c>
      <c r="S46" s="13">
        <f t="shared" si="10"/>
        <v>28.373316767462679</v>
      </c>
    </row>
    <row r="47" spans="1:21" s="12" customFormat="1" ht="58.5" customHeight="1" x14ac:dyDescent="0.6">
      <c r="A47" s="17" t="s">
        <v>85</v>
      </c>
      <c r="B47" s="146" t="s">
        <v>86</v>
      </c>
      <c r="C47" s="147"/>
      <c r="D47" s="18" t="s">
        <v>26</v>
      </c>
      <c r="E47" s="19">
        <f t="shared" si="8"/>
        <v>66852841</v>
      </c>
      <c r="F47" s="19"/>
      <c r="G47" s="20">
        <f t="shared" si="9"/>
        <v>66852841</v>
      </c>
      <c r="H47" s="19"/>
      <c r="I47" s="19">
        <v>28488</v>
      </c>
      <c r="J47" s="19">
        <v>23797808</v>
      </c>
      <c r="K47" s="19">
        <f>42996375+30170</f>
        <v>43026545</v>
      </c>
      <c r="L47" s="12">
        <v>65611287</v>
      </c>
      <c r="Q47" s="79">
        <v>65611287</v>
      </c>
      <c r="R47" s="75">
        <f t="shared" si="11"/>
        <v>1241554</v>
      </c>
      <c r="S47" s="13">
        <f t="shared" si="10"/>
        <v>1.8922872218616895</v>
      </c>
    </row>
    <row r="48" spans="1:21" s="12" customFormat="1" ht="58.5" customHeight="1" x14ac:dyDescent="0.6">
      <c r="A48" s="17" t="s">
        <v>87</v>
      </c>
      <c r="B48" s="146" t="s">
        <v>88</v>
      </c>
      <c r="C48" s="147"/>
      <c r="D48" s="18" t="s">
        <v>26</v>
      </c>
      <c r="E48" s="19">
        <f t="shared" si="8"/>
        <v>4775</v>
      </c>
      <c r="F48" s="19"/>
      <c r="G48" s="20">
        <f t="shared" si="9"/>
        <v>4775</v>
      </c>
      <c r="H48" s="19"/>
      <c r="I48" s="19"/>
      <c r="J48" s="19">
        <v>0</v>
      </c>
      <c r="K48" s="19">
        <v>4775</v>
      </c>
      <c r="Q48" s="87">
        <v>4713</v>
      </c>
      <c r="R48" s="32">
        <f t="shared" si="11"/>
        <v>62</v>
      </c>
      <c r="S48" s="13">
        <f t="shared" si="10"/>
        <v>1.3155102906853384</v>
      </c>
    </row>
    <row r="49" spans="1:19" s="12" customFormat="1" ht="57" customHeight="1" x14ac:dyDescent="0.6">
      <c r="A49" s="17" t="s">
        <v>89</v>
      </c>
      <c r="B49" s="146" t="s">
        <v>90</v>
      </c>
      <c r="C49" s="147"/>
      <c r="D49" s="18" t="s">
        <v>26</v>
      </c>
      <c r="E49" s="19">
        <f t="shared" si="8"/>
        <v>1470481</v>
      </c>
      <c r="F49" s="19"/>
      <c r="G49" s="20">
        <f t="shared" si="9"/>
        <v>1470481</v>
      </c>
      <c r="H49" s="19"/>
      <c r="I49" s="19"/>
      <c r="J49" s="19">
        <v>357822</v>
      </c>
      <c r="K49" s="19">
        <v>1112659</v>
      </c>
      <c r="Q49" s="87">
        <v>1443204</v>
      </c>
      <c r="R49" s="32">
        <f t="shared" si="11"/>
        <v>27277</v>
      </c>
      <c r="S49" s="13">
        <f t="shared" si="10"/>
        <v>1.8900307925975814</v>
      </c>
    </row>
    <row r="50" spans="1:19" s="12" customFormat="1" ht="54.75" customHeight="1" x14ac:dyDescent="0.6">
      <c r="A50" s="17" t="s">
        <v>91</v>
      </c>
      <c r="B50" s="146" t="s">
        <v>92</v>
      </c>
      <c r="C50" s="147"/>
      <c r="D50" s="18" t="s">
        <v>26</v>
      </c>
      <c r="E50" s="19">
        <f t="shared" si="8"/>
        <v>16817493</v>
      </c>
      <c r="F50" s="19"/>
      <c r="G50" s="20">
        <f t="shared" si="9"/>
        <v>16817493</v>
      </c>
      <c r="H50" s="19"/>
      <c r="I50" s="19"/>
      <c r="J50" s="19">
        <v>3787404</v>
      </c>
      <c r="K50" s="19">
        <f>13343815+692386-1006112</f>
        <v>13030089</v>
      </c>
      <c r="Q50" s="87">
        <v>4817644</v>
      </c>
      <c r="R50" s="75">
        <f t="shared" si="11"/>
        <v>11999849</v>
      </c>
      <c r="S50" s="13">
        <f t="shared" si="10"/>
        <v>249.08127292095475</v>
      </c>
    </row>
    <row r="51" spans="1:19" s="12" customFormat="1" ht="54.75" customHeight="1" x14ac:dyDescent="0.6">
      <c r="A51" s="17" t="s">
        <v>93</v>
      </c>
      <c r="B51" s="146" t="s">
        <v>160</v>
      </c>
      <c r="C51" s="147"/>
      <c r="D51" s="18" t="s">
        <v>26</v>
      </c>
      <c r="E51" s="19">
        <f t="shared" si="8"/>
        <v>1513</v>
      </c>
      <c r="F51" s="19"/>
      <c r="G51" s="20">
        <f t="shared" si="9"/>
        <v>1513</v>
      </c>
      <c r="H51" s="19"/>
      <c r="I51" s="19"/>
      <c r="J51" s="19">
        <v>772</v>
      </c>
      <c r="K51" s="19">
        <v>741</v>
      </c>
      <c r="Q51" s="87">
        <v>1474</v>
      </c>
      <c r="R51" s="32">
        <f t="shared" si="11"/>
        <v>39</v>
      </c>
      <c r="S51" s="13">
        <f t="shared" si="10"/>
        <v>2.6458616010854819</v>
      </c>
    </row>
    <row r="52" spans="1:19" s="12" customFormat="1" ht="60.75" customHeight="1" x14ac:dyDescent="0.6">
      <c r="A52" s="17" t="s">
        <v>94</v>
      </c>
      <c r="B52" s="146" t="s">
        <v>95</v>
      </c>
      <c r="C52" s="147"/>
      <c r="D52" s="18" t="s">
        <v>26</v>
      </c>
      <c r="E52" s="19">
        <f t="shared" si="8"/>
        <v>259</v>
      </c>
      <c r="F52" s="19"/>
      <c r="G52" s="20">
        <f t="shared" si="9"/>
        <v>259</v>
      </c>
      <c r="H52" s="19"/>
      <c r="I52" s="19"/>
      <c r="J52" s="19">
        <v>0</v>
      </c>
      <c r="K52" s="19">
        <v>259</v>
      </c>
      <c r="Q52" s="87">
        <v>265</v>
      </c>
      <c r="R52" s="32">
        <f t="shared" si="11"/>
        <v>-6</v>
      </c>
      <c r="S52" s="13">
        <f t="shared" si="10"/>
        <v>-2.2641509433962264</v>
      </c>
    </row>
    <row r="53" spans="1:19" s="12" customFormat="1" ht="54.75" customHeight="1" x14ac:dyDescent="0.6">
      <c r="A53" s="17" t="s">
        <v>96</v>
      </c>
      <c r="B53" s="146" t="s">
        <v>97</v>
      </c>
      <c r="C53" s="147"/>
      <c r="D53" s="18" t="s">
        <v>26</v>
      </c>
      <c r="E53" s="19">
        <f t="shared" si="8"/>
        <v>14140696</v>
      </c>
      <c r="F53" s="19"/>
      <c r="G53" s="20">
        <f t="shared" si="9"/>
        <v>14140696</v>
      </c>
      <c r="H53" s="19"/>
      <c r="I53" s="19"/>
      <c r="J53" s="19">
        <v>7518616</v>
      </c>
      <c r="K53" s="19">
        <f>6589479+32601</f>
        <v>6622080</v>
      </c>
      <c r="Q53" s="87">
        <v>11575001</v>
      </c>
      <c r="R53" s="75">
        <f t="shared" si="11"/>
        <v>2565695</v>
      </c>
      <c r="S53" s="13">
        <f t="shared" si="10"/>
        <v>22.165829618502841</v>
      </c>
    </row>
    <row r="54" spans="1:19" s="12" customFormat="1" ht="65.25" customHeight="1" x14ac:dyDescent="0.6">
      <c r="A54" s="17" t="s">
        <v>98</v>
      </c>
      <c r="B54" s="146" t="s">
        <v>99</v>
      </c>
      <c r="C54" s="147"/>
      <c r="D54" s="18" t="s">
        <v>26</v>
      </c>
      <c r="E54" s="19">
        <f t="shared" si="8"/>
        <v>59748</v>
      </c>
      <c r="F54" s="19"/>
      <c r="G54" s="20">
        <f t="shared" si="9"/>
        <v>59748</v>
      </c>
      <c r="H54" s="19"/>
      <c r="I54" s="19"/>
      <c r="J54" s="19">
        <v>39805</v>
      </c>
      <c r="K54" s="19">
        <v>19943</v>
      </c>
      <c r="Q54" s="87">
        <v>47250</v>
      </c>
      <c r="R54" s="32">
        <f t="shared" si="11"/>
        <v>12498</v>
      </c>
      <c r="S54" s="13">
        <f t="shared" si="10"/>
        <v>26.450793650793653</v>
      </c>
    </row>
    <row r="55" spans="1:19" s="12" customFormat="1" ht="65.25" customHeight="1" x14ac:dyDescent="0.6">
      <c r="A55" s="17" t="s">
        <v>100</v>
      </c>
      <c r="B55" s="146" t="s">
        <v>101</v>
      </c>
      <c r="C55" s="147"/>
      <c r="D55" s="18" t="s">
        <v>26</v>
      </c>
      <c r="E55" s="19">
        <f t="shared" si="8"/>
        <v>12307</v>
      </c>
      <c r="F55" s="19"/>
      <c r="G55" s="20">
        <f t="shared" si="9"/>
        <v>12307</v>
      </c>
      <c r="H55" s="19"/>
      <c r="I55" s="19"/>
      <c r="J55" s="19">
        <v>1502</v>
      </c>
      <c r="K55" s="19">
        <v>10805</v>
      </c>
      <c r="Q55" s="87">
        <v>11499</v>
      </c>
      <c r="R55" s="32">
        <f t="shared" si="11"/>
        <v>808</v>
      </c>
      <c r="S55" s="13">
        <f t="shared" si="10"/>
        <v>7.0266979737368462</v>
      </c>
    </row>
    <row r="56" spans="1:19" s="12" customFormat="1" ht="42.75" customHeight="1" x14ac:dyDescent="0.55000000000000004">
      <c r="A56" s="17" t="s">
        <v>102</v>
      </c>
      <c r="B56" s="146" t="s">
        <v>103</v>
      </c>
      <c r="C56" s="147"/>
      <c r="D56" s="18" t="s">
        <v>26</v>
      </c>
      <c r="E56" s="19">
        <f t="shared" si="8"/>
        <v>0</v>
      </c>
      <c r="F56" s="19"/>
      <c r="G56" s="20">
        <f t="shared" si="9"/>
        <v>0</v>
      </c>
      <c r="H56" s="19"/>
      <c r="I56" s="19"/>
      <c r="J56" s="19"/>
      <c r="K56" s="19"/>
      <c r="Q56" s="33">
        <v>0</v>
      </c>
      <c r="R56" s="34"/>
      <c r="S56" s="34"/>
    </row>
    <row r="57" spans="1:19" s="12" customFormat="1" ht="57.75" customHeight="1" x14ac:dyDescent="0.25">
      <c r="A57" s="14" t="s">
        <v>7</v>
      </c>
      <c r="B57" s="152" t="s">
        <v>104</v>
      </c>
      <c r="C57" s="153"/>
      <c r="D57" s="15" t="s">
        <v>26</v>
      </c>
      <c r="E57" s="21">
        <f t="shared" si="8"/>
        <v>3799</v>
      </c>
      <c r="F57" s="25">
        <f>F58+F59+F60+F61</f>
        <v>0</v>
      </c>
      <c r="G57" s="16">
        <f t="shared" si="9"/>
        <v>3799</v>
      </c>
      <c r="H57" s="16">
        <f>H58+H59+H60+H61</f>
        <v>0</v>
      </c>
      <c r="I57" s="16">
        <f>I58+I59+I60+I61</f>
        <v>0</v>
      </c>
      <c r="J57" s="16">
        <f>J58+J59+J60+J61</f>
        <v>3799</v>
      </c>
      <c r="K57" s="16">
        <f>K58+K59+K60+K61</f>
        <v>0</v>
      </c>
      <c r="Q57" s="81">
        <v>3782</v>
      </c>
      <c r="R57" s="33"/>
      <c r="S57" s="33"/>
    </row>
    <row r="58" spans="1:19" s="12" customFormat="1" ht="55.5" customHeight="1" x14ac:dyDescent="0.5">
      <c r="A58" s="17" t="s">
        <v>105</v>
      </c>
      <c r="B58" s="146" t="s">
        <v>106</v>
      </c>
      <c r="C58" s="147"/>
      <c r="D58" s="18" t="s">
        <v>26</v>
      </c>
      <c r="E58" s="28">
        <f t="shared" si="8"/>
        <v>0</v>
      </c>
      <c r="F58" s="29"/>
      <c r="G58" s="20">
        <f t="shared" si="9"/>
        <v>0</v>
      </c>
      <c r="H58" s="19"/>
      <c r="I58" s="19"/>
      <c r="J58" s="19">
        <v>0</v>
      </c>
      <c r="K58" s="19"/>
      <c r="L58" s="35"/>
      <c r="Q58" s="33">
        <v>0</v>
      </c>
      <c r="R58" s="33"/>
      <c r="S58" s="33"/>
    </row>
    <row r="59" spans="1:19" s="12" customFormat="1" ht="46.5" customHeight="1" x14ac:dyDescent="0.6">
      <c r="A59" s="17" t="s">
        <v>107</v>
      </c>
      <c r="B59" s="146" t="s">
        <v>108</v>
      </c>
      <c r="C59" s="147"/>
      <c r="D59" s="18" t="s">
        <v>26</v>
      </c>
      <c r="E59" s="19">
        <f t="shared" si="8"/>
        <v>3799</v>
      </c>
      <c r="F59" s="29"/>
      <c r="G59" s="20">
        <f t="shared" si="9"/>
        <v>3799</v>
      </c>
      <c r="H59" s="19"/>
      <c r="I59" s="19"/>
      <c r="J59" s="19">
        <v>3799</v>
      </c>
      <c r="K59" s="19"/>
      <c r="Q59" s="87">
        <v>3782</v>
      </c>
      <c r="R59" s="32">
        <f>E59-Q59</f>
        <v>17</v>
      </c>
      <c r="S59" s="13">
        <f>R59/Q59*100</f>
        <v>0.44949762030671608</v>
      </c>
    </row>
    <row r="60" spans="1:19" s="12" customFormat="1" ht="46.5" customHeight="1" x14ac:dyDescent="0.25">
      <c r="A60" s="17" t="s">
        <v>109</v>
      </c>
      <c r="B60" s="146" t="s">
        <v>110</v>
      </c>
      <c r="C60" s="147"/>
      <c r="D60" s="18" t="s">
        <v>26</v>
      </c>
      <c r="E60" s="28">
        <f t="shared" si="8"/>
        <v>0</v>
      </c>
      <c r="F60" s="29"/>
      <c r="G60" s="36">
        <f t="shared" si="9"/>
        <v>0</v>
      </c>
      <c r="H60" s="19"/>
      <c r="I60" s="19"/>
      <c r="J60" s="19"/>
      <c r="K60" s="19"/>
      <c r="Q60" s="33">
        <v>0</v>
      </c>
      <c r="R60" s="33"/>
      <c r="S60" s="33"/>
    </row>
    <row r="61" spans="1:19" s="12" customFormat="1" ht="40.5" customHeight="1" x14ac:dyDescent="0.25">
      <c r="A61" s="17" t="s">
        <v>111</v>
      </c>
      <c r="B61" s="146" t="s">
        <v>112</v>
      </c>
      <c r="C61" s="147"/>
      <c r="D61" s="18" t="s">
        <v>26</v>
      </c>
      <c r="E61" s="28">
        <f t="shared" si="8"/>
        <v>0</v>
      </c>
      <c r="F61" s="29"/>
      <c r="G61" s="36">
        <f t="shared" si="9"/>
        <v>0</v>
      </c>
      <c r="H61" s="19"/>
      <c r="I61" s="19"/>
      <c r="J61" s="19"/>
      <c r="K61" s="19"/>
      <c r="Q61" s="33">
        <v>0</v>
      </c>
      <c r="R61" s="33"/>
      <c r="S61" s="33"/>
    </row>
    <row r="62" spans="1:19" s="12" customFormat="1" ht="34.5" customHeight="1" x14ac:dyDescent="0.25">
      <c r="A62" s="17" t="s">
        <v>113</v>
      </c>
      <c r="B62" s="146" t="s">
        <v>103</v>
      </c>
      <c r="C62" s="147"/>
      <c r="D62" s="18" t="s">
        <v>26</v>
      </c>
      <c r="E62" s="28">
        <f t="shared" si="8"/>
        <v>0</v>
      </c>
      <c r="F62" s="29"/>
      <c r="G62" s="36">
        <f t="shared" si="9"/>
        <v>0</v>
      </c>
      <c r="H62" s="19"/>
      <c r="I62" s="19"/>
      <c r="J62" s="19"/>
      <c r="K62" s="19"/>
      <c r="Q62" s="33">
        <v>0</v>
      </c>
      <c r="R62" s="33"/>
      <c r="S62" s="33"/>
    </row>
    <row r="63" spans="1:19" s="12" customFormat="1" ht="36" customHeight="1" x14ac:dyDescent="0.25">
      <c r="A63" s="14" t="s">
        <v>8</v>
      </c>
      <c r="B63" s="152" t="s">
        <v>114</v>
      </c>
      <c r="C63" s="153"/>
      <c r="D63" s="15" t="s">
        <v>26</v>
      </c>
      <c r="E63" s="37">
        <f t="shared" si="8"/>
        <v>0</v>
      </c>
      <c r="F63" s="38"/>
      <c r="G63" s="39">
        <f t="shared" si="9"/>
        <v>0</v>
      </c>
      <c r="H63" s="40"/>
      <c r="I63" s="40"/>
      <c r="J63" s="19"/>
      <c r="K63" s="19"/>
      <c r="Q63" s="33">
        <v>0</v>
      </c>
      <c r="R63" s="33"/>
      <c r="S63" s="33"/>
    </row>
    <row r="64" spans="1:19" s="12" customFormat="1" ht="31.5" customHeight="1" x14ac:dyDescent="0.6">
      <c r="A64" s="14" t="s">
        <v>9</v>
      </c>
      <c r="B64" s="152" t="s">
        <v>170</v>
      </c>
      <c r="C64" s="153"/>
      <c r="D64" s="15" t="s">
        <v>26</v>
      </c>
      <c r="E64" s="40">
        <f t="shared" si="8"/>
        <v>2369959</v>
      </c>
      <c r="F64" s="40"/>
      <c r="G64" s="41">
        <f t="shared" si="9"/>
        <v>2369959</v>
      </c>
      <c r="H64" s="40"/>
      <c r="I64" s="40"/>
      <c r="J64" s="19">
        <v>2364739</v>
      </c>
      <c r="K64" s="19">
        <v>5220</v>
      </c>
      <c r="Q64" s="87">
        <v>2495224</v>
      </c>
      <c r="R64" s="32">
        <f>E64-Q64</f>
        <v>-125265</v>
      </c>
      <c r="S64" s="33"/>
    </row>
    <row r="65" spans="1:19" s="42" customFormat="1" ht="24.9" customHeight="1" x14ac:dyDescent="0.25">
      <c r="A65" s="14" t="s">
        <v>10</v>
      </c>
      <c r="B65" s="152" t="s">
        <v>115</v>
      </c>
      <c r="C65" s="153"/>
      <c r="D65" s="25" t="s">
        <v>26</v>
      </c>
      <c r="E65" s="37">
        <f t="shared" si="8"/>
        <v>0</v>
      </c>
      <c r="F65" s="38"/>
      <c r="G65" s="39">
        <f t="shared" si="9"/>
        <v>0</v>
      </c>
      <c r="H65" s="40"/>
      <c r="I65" s="40"/>
      <c r="J65" s="40"/>
      <c r="K65" s="37">
        <v>0</v>
      </c>
      <c r="Q65" s="43">
        <v>0</v>
      </c>
      <c r="R65" s="43"/>
      <c r="S65" s="43"/>
    </row>
    <row r="66" spans="1:19" s="42" customFormat="1" ht="32.25" customHeight="1" x14ac:dyDescent="0.55000000000000004">
      <c r="A66" s="14" t="s">
        <v>116</v>
      </c>
      <c r="B66" s="152" t="s">
        <v>117</v>
      </c>
      <c r="C66" s="153"/>
      <c r="D66" s="15" t="s">
        <v>26</v>
      </c>
      <c r="E66" s="21">
        <f t="shared" si="8"/>
        <v>4418521</v>
      </c>
      <c r="F66" s="25">
        <f>F67+F68+F69+F70+F71</f>
        <v>0</v>
      </c>
      <c r="G66" s="16">
        <f t="shared" si="9"/>
        <v>4418521</v>
      </c>
      <c r="H66" s="16">
        <f>H67+H68+H69+H70+H71</f>
        <v>0</v>
      </c>
      <c r="I66" s="16">
        <f>I67+I68+I69+I70+I71</f>
        <v>0</v>
      </c>
      <c r="J66" s="16">
        <f>SUM(J67:J72)</f>
        <v>4418521</v>
      </c>
      <c r="K66" s="16">
        <f>K67+K68+K69+K70+K71</f>
        <v>0</v>
      </c>
      <c r="Q66" s="76">
        <v>6910819</v>
      </c>
      <c r="R66" s="13">
        <f t="shared" ref="R66:R71" si="12">E66-Q66</f>
        <v>-2492298</v>
      </c>
      <c r="S66" s="13">
        <f t="shared" ref="S66:S72" si="13">R66/Q66*100</f>
        <v>-36.063714011320506</v>
      </c>
    </row>
    <row r="67" spans="1:19" s="42" customFormat="1" ht="36.75" customHeight="1" x14ac:dyDescent="0.55000000000000004">
      <c r="A67" s="17" t="s">
        <v>118</v>
      </c>
      <c r="B67" s="146" t="s">
        <v>119</v>
      </c>
      <c r="C67" s="147"/>
      <c r="D67" s="18" t="s">
        <v>26</v>
      </c>
      <c r="E67" s="19">
        <f>G67-F67</f>
        <v>562560</v>
      </c>
      <c r="F67" s="19"/>
      <c r="G67" s="20">
        <f t="shared" si="9"/>
        <v>562560</v>
      </c>
      <c r="H67" s="19"/>
      <c r="I67" s="44"/>
      <c r="J67" s="19">
        <v>562560</v>
      </c>
      <c r="K67" s="19"/>
      <c r="Q67" s="88">
        <v>490050</v>
      </c>
      <c r="R67" s="13">
        <f t="shared" si="12"/>
        <v>72510</v>
      </c>
      <c r="S67" s="13">
        <f t="shared" si="13"/>
        <v>14.796449341903886</v>
      </c>
    </row>
    <row r="68" spans="1:19" s="42" customFormat="1" ht="32.25" customHeight="1" x14ac:dyDescent="0.55000000000000004">
      <c r="A68" s="17" t="s">
        <v>120</v>
      </c>
      <c r="B68" s="146" t="s">
        <v>121</v>
      </c>
      <c r="C68" s="147"/>
      <c r="D68" s="18" t="s">
        <v>26</v>
      </c>
      <c r="E68" s="19">
        <f t="shared" ref="E68:E81" si="14">G68-F68</f>
        <v>733310</v>
      </c>
      <c r="F68" s="19"/>
      <c r="G68" s="20">
        <f t="shared" si="9"/>
        <v>733310</v>
      </c>
      <c r="H68" s="19"/>
      <c r="I68" s="44"/>
      <c r="J68" s="19">
        <v>733310</v>
      </c>
      <c r="K68" s="19"/>
      <c r="Q68" s="88">
        <v>945643</v>
      </c>
      <c r="R68" s="13">
        <f t="shared" si="12"/>
        <v>-212333</v>
      </c>
      <c r="S68" s="13">
        <f t="shared" si="13"/>
        <v>-22.453822425587671</v>
      </c>
    </row>
    <row r="69" spans="1:19" s="12" customFormat="1" ht="32.25" customHeight="1" x14ac:dyDescent="0.55000000000000004">
      <c r="A69" s="17" t="s">
        <v>122</v>
      </c>
      <c r="B69" s="146" t="s">
        <v>123</v>
      </c>
      <c r="C69" s="147"/>
      <c r="D69" s="18" t="s">
        <v>26</v>
      </c>
      <c r="E69" s="19">
        <f t="shared" si="14"/>
        <v>1092456</v>
      </c>
      <c r="F69" s="19"/>
      <c r="G69" s="20">
        <f t="shared" si="9"/>
        <v>1092456</v>
      </c>
      <c r="H69" s="19"/>
      <c r="I69" s="44"/>
      <c r="J69" s="19">
        <v>1092456</v>
      </c>
      <c r="K69" s="19"/>
      <c r="Q69" s="89">
        <v>1046496</v>
      </c>
      <c r="R69" s="13">
        <f t="shared" si="12"/>
        <v>45960</v>
      </c>
      <c r="S69" s="13">
        <f t="shared" si="13"/>
        <v>4.3917989175305019</v>
      </c>
    </row>
    <row r="70" spans="1:19" s="12" customFormat="1" ht="37.5" customHeight="1" x14ac:dyDescent="0.55000000000000004">
      <c r="A70" s="17" t="s">
        <v>124</v>
      </c>
      <c r="B70" s="146" t="s">
        <v>125</v>
      </c>
      <c r="C70" s="147"/>
      <c r="D70" s="18" t="s">
        <v>26</v>
      </c>
      <c r="E70" s="19">
        <f t="shared" si="14"/>
        <v>433109</v>
      </c>
      <c r="F70" s="19"/>
      <c r="G70" s="20">
        <f t="shared" si="9"/>
        <v>433109</v>
      </c>
      <c r="H70" s="19"/>
      <c r="I70" s="44"/>
      <c r="J70" s="19">
        <v>433109</v>
      </c>
      <c r="K70" s="19"/>
      <c r="Q70" s="89">
        <v>456217</v>
      </c>
      <c r="R70" s="13">
        <f t="shared" si="12"/>
        <v>-23108</v>
      </c>
      <c r="S70" s="13">
        <f t="shared" si="13"/>
        <v>-5.0651334781474606</v>
      </c>
    </row>
    <row r="71" spans="1:19" s="12" customFormat="1" ht="39" customHeight="1" x14ac:dyDescent="0.55000000000000004">
      <c r="A71" s="17" t="s">
        <v>126</v>
      </c>
      <c r="B71" s="146" t="s">
        <v>171</v>
      </c>
      <c r="C71" s="147"/>
      <c r="D71" s="18" t="s">
        <v>26</v>
      </c>
      <c r="E71" s="19">
        <f t="shared" si="14"/>
        <v>1402686</v>
      </c>
      <c r="F71" s="19"/>
      <c r="G71" s="20">
        <f t="shared" si="9"/>
        <v>1402686</v>
      </c>
      <c r="H71" s="19"/>
      <c r="I71" s="44"/>
      <c r="J71" s="19">
        <v>1402686</v>
      </c>
      <c r="K71" s="19"/>
      <c r="Q71" s="89">
        <v>3629373</v>
      </c>
      <c r="R71" s="13">
        <f t="shared" si="12"/>
        <v>-2226687</v>
      </c>
      <c r="S71" s="13">
        <f t="shared" si="13"/>
        <v>-61.351836804869599</v>
      </c>
    </row>
    <row r="72" spans="1:19" s="12" customFormat="1" ht="39" customHeight="1" x14ac:dyDescent="0.55000000000000004">
      <c r="A72" s="17" t="s">
        <v>155</v>
      </c>
      <c r="B72" s="146" t="s">
        <v>156</v>
      </c>
      <c r="C72" s="147"/>
      <c r="D72" s="18" t="s">
        <v>26</v>
      </c>
      <c r="E72" s="19">
        <f>G72-F72</f>
        <v>194400</v>
      </c>
      <c r="F72" s="19"/>
      <c r="G72" s="20">
        <f t="shared" si="9"/>
        <v>194400</v>
      </c>
      <c r="H72" s="19"/>
      <c r="I72" s="44"/>
      <c r="J72" s="19">
        <v>194400</v>
      </c>
      <c r="K72" s="19"/>
      <c r="Q72" s="89">
        <v>343040</v>
      </c>
      <c r="R72" s="13">
        <f>E72-Q72</f>
        <v>-148640</v>
      </c>
      <c r="S72" s="13">
        <f t="shared" si="13"/>
        <v>-43.330223880597011</v>
      </c>
    </row>
    <row r="73" spans="1:19" s="12" customFormat="1" ht="61.5" customHeight="1" x14ac:dyDescent="0.6">
      <c r="A73" s="14" t="s">
        <v>127</v>
      </c>
      <c r="B73" s="152" t="s">
        <v>128</v>
      </c>
      <c r="C73" s="153"/>
      <c r="D73" s="15" t="s">
        <v>26</v>
      </c>
      <c r="E73" s="37">
        <f t="shared" si="14"/>
        <v>430285</v>
      </c>
      <c r="F73" s="38"/>
      <c r="G73" s="39">
        <f>H73+I73+J73+K73</f>
        <v>430285</v>
      </c>
      <c r="H73" s="40"/>
      <c r="I73" s="45"/>
      <c r="J73" s="19">
        <f>J74</f>
        <v>430285</v>
      </c>
      <c r="K73" s="19"/>
      <c r="Q73" s="79">
        <v>440088</v>
      </c>
      <c r="R73" s="13">
        <f>E73-Q73</f>
        <v>-9803</v>
      </c>
      <c r="S73" s="33"/>
    </row>
    <row r="74" spans="1:19" s="12" customFormat="1" ht="36.75" customHeight="1" x14ac:dyDescent="0.6">
      <c r="A74" s="14" t="s">
        <v>158</v>
      </c>
      <c r="B74" s="80" t="s">
        <v>159</v>
      </c>
      <c r="C74" s="83"/>
      <c r="D74" s="15" t="s">
        <v>26</v>
      </c>
      <c r="E74" s="37">
        <f t="shared" si="14"/>
        <v>430285</v>
      </c>
      <c r="F74" s="38"/>
      <c r="G74" s="39">
        <f t="shared" si="9"/>
        <v>430285</v>
      </c>
      <c r="H74" s="40"/>
      <c r="I74" s="45"/>
      <c r="J74" s="19">
        <v>430285</v>
      </c>
      <c r="K74" s="19"/>
      <c r="Q74" s="87">
        <v>440088</v>
      </c>
      <c r="R74" s="13">
        <f>E74-Q74</f>
        <v>-9803</v>
      </c>
      <c r="S74" s="33"/>
    </row>
    <row r="75" spans="1:19" s="12" customFormat="1" ht="60" customHeight="1" x14ac:dyDescent="0.6">
      <c r="A75" s="15" t="s">
        <v>129</v>
      </c>
      <c r="B75" s="160" t="s">
        <v>130</v>
      </c>
      <c r="C75" s="161"/>
      <c r="D75" s="15" t="s">
        <v>26</v>
      </c>
      <c r="E75" s="40">
        <f t="shared" si="14"/>
        <v>1851388</v>
      </c>
      <c r="F75" s="46"/>
      <c r="G75" s="41">
        <f>H75+I75+J75+K75</f>
        <v>1851388</v>
      </c>
      <c r="H75" s="40"/>
      <c r="I75" s="46"/>
      <c r="J75" s="19">
        <f>SUM(J76:J81)</f>
        <v>1236540</v>
      </c>
      <c r="K75" s="19">
        <f>SUM(K76:K81)</f>
        <v>614848</v>
      </c>
      <c r="Q75" s="79">
        <v>1809982</v>
      </c>
      <c r="R75" s="13">
        <f t="shared" ref="R75:R81" si="15">E75-Q75</f>
        <v>41406</v>
      </c>
      <c r="S75" s="33"/>
    </row>
    <row r="76" spans="1:19" s="12" customFormat="1" ht="34.5" customHeight="1" x14ac:dyDescent="0.6">
      <c r="A76" s="14" t="s">
        <v>131</v>
      </c>
      <c r="B76" s="47" t="s">
        <v>132</v>
      </c>
      <c r="C76" s="84"/>
      <c r="D76" s="15" t="s">
        <v>26</v>
      </c>
      <c r="E76" s="40">
        <f t="shared" si="14"/>
        <v>112636</v>
      </c>
      <c r="F76" s="46"/>
      <c r="G76" s="41">
        <f t="shared" ref="G76:G81" si="16">H76+I76+J76+K76</f>
        <v>112636</v>
      </c>
      <c r="H76" s="40"/>
      <c r="I76" s="45"/>
      <c r="J76" s="19">
        <v>112636</v>
      </c>
      <c r="K76" s="19"/>
      <c r="Q76" s="87">
        <v>119882</v>
      </c>
      <c r="R76" s="13">
        <f t="shared" si="15"/>
        <v>-7246</v>
      </c>
      <c r="S76" s="33"/>
    </row>
    <row r="77" spans="1:19" s="12" customFormat="1" ht="32.25" customHeight="1" x14ac:dyDescent="0.55000000000000004">
      <c r="A77" s="14" t="s">
        <v>133</v>
      </c>
      <c r="B77" s="80" t="s">
        <v>134</v>
      </c>
      <c r="C77" s="84"/>
      <c r="D77" s="15" t="s">
        <v>26</v>
      </c>
      <c r="E77" s="40">
        <f t="shared" si="14"/>
        <v>205429</v>
      </c>
      <c r="F77" s="46"/>
      <c r="G77" s="41">
        <f t="shared" si="16"/>
        <v>205429</v>
      </c>
      <c r="H77" s="40"/>
      <c r="I77" s="46"/>
      <c r="J77" s="19">
        <f>51007+60175</f>
        <v>111182</v>
      </c>
      <c r="K77" s="19">
        <f>22141+72106</f>
        <v>94247</v>
      </c>
      <c r="Q77" s="86">
        <v>192977</v>
      </c>
      <c r="R77" s="13">
        <f t="shared" si="15"/>
        <v>12452</v>
      </c>
      <c r="S77" s="13">
        <f>R77/Q77*100</f>
        <v>6.4525824321033074</v>
      </c>
    </row>
    <row r="78" spans="1:19" s="12" customFormat="1" ht="35.25" customHeight="1" x14ac:dyDescent="0.55000000000000004">
      <c r="A78" s="14" t="s">
        <v>135</v>
      </c>
      <c r="B78" s="80" t="s">
        <v>161</v>
      </c>
      <c r="C78" s="84"/>
      <c r="D78" s="15" t="s">
        <v>26</v>
      </c>
      <c r="E78" s="40">
        <f t="shared" si="14"/>
        <v>5089</v>
      </c>
      <c r="F78" s="46"/>
      <c r="G78" s="41">
        <f t="shared" si="16"/>
        <v>5089</v>
      </c>
      <c r="H78" s="40"/>
      <c r="I78" s="46"/>
      <c r="J78" s="19">
        <v>5089</v>
      </c>
      <c r="K78" s="19"/>
      <c r="Q78" s="86">
        <v>5808</v>
      </c>
      <c r="R78" s="13">
        <f t="shared" si="15"/>
        <v>-719</v>
      </c>
      <c r="S78" s="13">
        <f>R78/Q78*100</f>
        <v>-12.379476584022038</v>
      </c>
    </row>
    <row r="79" spans="1:19" s="12" customFormat="1" ht="35.25" customHeight="1" x14ac:dyDescent="0.55000000000000004">
      <c r="A79" s="14" t="s">
        <v>162</v>
      </c>
      <c r="B79" s="47" t="s">
        <v>164</v>
      </c>
      <c r="C79" s="84"/>
      <c r="D79" s="15"/>
      <c r="E79" s="40">
        <f t="shared" si="14"/>
        <v>365771</v>
      </c>
      <c r="F79" s="46"/>
      <c r="G79" s="41">
        <f t="shared" si="16"/>
        <v>365771</v>
      </c>
      <c r="H79" s="40"/>
      <c r="I79" s="46"/>
      <c r="J79" s="19">
        <v>365771</v>
      </c>
      <c r="K79" s="19"/>
      <c r="Q79" s="86">
        <v>360033</v>
      </c>
      <c r="R79" s="13">
        <f t="shared" si="15"/>
        <v>5738</v>
      </c>
      <c r="S79" s="13">
        <f t="shared" ref="S79:S81" si="17">R79/Q79*100</f>
        <v>1.593742795799274</v>
      </c>
    </row>
    <row r="80" spans="1:19" s="12" customFormat="1" ht="35.25" customHeight="1" x14ac:dyDescent="0.55000000000000004">
      <c r="A80" s="14" t="s">
        <v>165</v>
      </c>
      <c r="B80" s="47" t="s">
        <v>167</v>
      </c>
      <c r="C80" s="84"/>
      <c r="D80" s="15"/>
      <c r="E80" s="40">
        <f t="shared" si="14"/>
        <v>1032441</v>
      </c>
      <c r="F80" s="46"/>
      <c r="G80" s="41">
        <f t="shared" si="16"/>
        <v>1032441</v>
      </c>
      <c r="H80" s="40"/>
      <c r="I80" s="46"/>
      <c r="J80" s="19">
        <v>641862</v>
      </c>
      <c r="K80" s="19">
        <v>390579</v>
      </c>
      <c r="Q80" s="86">
        <v>1056522</v>
      </c>
      <c r="R80" s="13">
        <f t="shared" si="15"/>
        <v>-24081</v>
      </c>
      <c r="S80" s="13">
        <f t="shared" si="17"/>
        <v>-2.279271042155298</v>
      </c>
    </row>
    <row r="81" spans="1:209" s="12" customFormat="1" ht="34.5" customHeight="1" x14ac:dyDescent="0.55000000000000004">
      <c r="A81" s="14" t="s">
        <v>168</v>
      </c>
      <c r="B81" s="47" t="s">
        <v>136</v>
      </c>
      <c r="C81" s="84"/>
      <c r="D81" s="15" t="s">
        <v>26</v>
      </c>
      <c r="E81" s="40">
        <f t="shared" si="14"/>
        <v>130022</v>
      </c>
      <c r="F81" s="46"/>
      <c r="G81" s="41">
        <f t="shared" si="16"/>
        <v>130022</v>
      </c>
      <c r="H81" s="40"/>
      <c r="I81" s="45"/>
      <c r="J81" s="19"/>
      <c r="K81" s="44">
        <v>130022</v>
      </c>
      <c r="Q81" s="86">
        <v>74760</v>
      </c>
      <c r="R81" s="13">
        <f t="shared" si="15"/>
        <v>55262</v>
      </c>
      <c r="S81" s="13">
        <f t="shared" si="17"/>
        <v>73.919208132691281</v>
      </c>
    </row>
    <row r="82" spans="1:209" s="42" customFormat="1" ht="48" customHeight="1" x14ac:dyDescent="0.55000000000000004">
      <c r="A82" s="9" t="s">
        <v>11</v>
      </c>
      <c r="B82" s="162" t="s">
        <v>137</v>
      </c>
      <c r="C82" s="48" t="s">
        <v>138</v>
      </c>
      <c r="D82" s="10" t="s">
        <v>26</v>
      </c>
      <c r="E82" s="22">
        <f>E13-E39</f>
        <v>4878397</v>
      </c>
      <c r="F82" s="22">
        <f>F13-F39</f>
        <v>0</v>
      </c>
      <c r="G82" s="22">
        <f>G13-G39</f>
        <v>4878397</v>
      </c>
      <c r="H82" s="49"/>
      <c r="I82" s="49"/>
      <c r="J82" s="50"/>
      <c r="K82" s="51"/>
      <c r="Q82" s="13"/>
    </row>
    <row r="83" spans="1:209" s="53" customFormat="1" ht="45.75" customHeight="1" x14ac:dyDescent="0.25">
      <c r="A83" s="9" t="s">
        <v>139</v>
      </c>
      <c r="B83" s="163"/>
      <c r="C83" s="48" t="s">
        <v>140</v>
      </c>
      <c r="D83" s="10" t="s">
        <v>12</v>
      </c>
      <c r="E83" s="52">
        <f>E82/E13*100</f>
        <v>3.6347113448147437</v>
      </c>
      <c r="F83" s="52"/>
      <c r="G83" s="52">
        <f>G82/G13*100</f>
        <v>3.6347113448147437</v>
      </c>
      <c r="H83" s="9"/>
      <c r="I83" s="9"/>
      <c r="J83" s="9"/>
      <c r="K83" s="9"/>
      <c r="L83" s="158"/>
      <c r="M83" s="159"/>
      <c r="N83" s="158"/>
      <c r="O83" s="159"/>
      <c r="P83" s="158"/>
      <c r="Q83" s="159"/>
      <c r="R83" s="158"/>
      <c r="S83" s="159"/>
      <c r="T83" s="158"/>
      <c r="U83" s="159"/>
      <c r="V83" s="158"/>
      <c r="W83" s="159"/>
      <c r="X83" s="158"/>
      <c r="Y83" s="159"/>
      <c r="Z83" s="158"/>
      <c r="AA83" s="159"/>
      <c r="AB83" s="158"/>
      <c r="AC83" s="159"/>
      <c r="AD83" s="158"/>
      <c r="AE83" s="159"/>
      <c r="AF83" s="158"/>
      <c r="AG83" s="159"/>
      <c r="AH83" s="158"/>
      <c r="AI83" s="159"/>
      <c r="AJ83" s="158"/>
      <c r="AK83" s="159"/>
      <c r="AL83" s="158"/>
      <c r="AM83" s="159"/>
      <c r="AN83" s="158"/>
      <c r="AO83" s="159"/>
      <c r="AP83" s="158"/>
      <c r="AQ83" s="159"/>
      <c r="AR83" s="158"/>
      <c r="AS83" s="159"/>
      <c r="AT83" s="158"/>
      <c r="AU83" s="159"/>
      <c r="AV83" s="158"/>
      <c r="AW83" s="159"/>
      <c r="AX83" s="158"/>
      <c r="AY83" s="159"/>
      <c r="AZ83" s="158"/>
      <c r="BA83" s="159"/>
      <c r="BB83" s="158"/>
      <c r="BC83" s="159"/>
      <c r="BD83" s="158"/>
      <c r="BE83" s="159"/>
      <c r="BF83" s="158"/>
      <c r="BG83" s="159"/>
      <c r="BH83" s="158"/>
      <c r="BI83" s="159"/>
      <c r="BJ83" s="158"/>
      <c r="BK83" s="159"/>
      <c r="BL83" s="158"/>
      <c r="BM83" s="159"/>
      <c r="BN83" s="158"/>
      <c r="BO83" s="159"/>
      <c r="BP83" s="158"/>
      <c r="BQ83" s="159"/>
      <c r="BR83" s="158"/>
      <c r="BS83" s="159"/>
      <c r="BT83" s="158"/>
      <c r="BU83" s="159"/>
      <c r="BV83" s="158"/>
      <c r="BW83" s="159"/>
      <c r="BX83" s="158"/>
      <c r="BY83" s="159"/>
      <c r="BZ83" s="158"/>
      <c r="CA83" s="159"/>
      <c r="CB83" s="158"/>
      <c r="CC83" s="159"/>
      <c r="CD83" s="158"/>
      <c r="CE83" s="159"/>
      <c r="CF83" s="158"/>
      <c r="CG83" s="159"/>
      <c r="CH83" s="158"/>
      <c r="CI83" s="159"/>
      <c r="CJ83" s="158"/>
      <c r="CK83" s="159"/>
      <c r="CL83" s="158"/>
      <c r="CM83" s="159"/>
      <c r="CN83" s="158"/>
      <c r="CO83" s="159"/>
      <c r="CP83" s="158"/>
      <c r="CQ83" s="159"/>
      <c r="CR83" s="158"/>
      <c r="CS83" s="159"/>
      <c r="CT83" s="158"/>
      <c r="CU83" s="159"/>
      <c r="CV83" s="158"/>
      <c r="CW83" s="159"/>
      <c r="CX83" s="158"/>
      <c r="CY83" s="159"/>
      <c r="CZ83" s="158"/>
      <c r="DA83" s="159"/>
      <c r="DB83" s="158"/>
      <c r="DC83" s="159"/>
      <c r="DD83" s="158"/>
      <c r="DE83" s="159"/>
      <c r="DF83" s="158"/>
      <c r="DG83" s="159"/>
      <c r="DH83" s="158"/>
      <c r="DI83" s="159"/>
      <c r="DJ83" s="158"/>
      <c r="DK83" s="159"/>
      <c r="DL83" s="158"/>
      <c r="DM83" s="159"/>
      <c r="DN83" s="158"/>
      <c r="DO83" s="159"/>
      <c r="DP83" s="158"/>
      <c r="DQ83" s="159"/>
      <c r="DR83" s="158"/>
      <c r="DS83" s="159"/>
      <c r="DT83" s="158"/>
      <c r="DU83" s="159"/>
      <c r="DV83" s="158"/>
      <c r="DW83" s="159"/>
      <c r="DX83" s="158"/>
      <c r="DY83" s="159"/>
      <c r="DZ83" s="158"/>
      <c r="EA83" s="159"/>
      <c r="EB83" s="158"/>
      <c r="EC83" s="159"/>
      <c r="ED83" s="158"/>
      <c r="EE83" s="159"/>
      <c r="EF83" s="158"/>
      <c r="EG83" s="159"/>
      <c r="EH83" s="158"/>
      <c r="EI83" s="159"/>
      <c r="EJ83" s="158"/>
      <c r="EK83" s="159"/>
      <c r="EL83" s="158"/>
      <c r="EM83" s="159"/>
      <c r="EN83" s="158"/>
      <c r="EO83" s="159"/>
      <c r="EP83" s="158"/>
      <c r="EQ83" s="159"/>
      <c r="ER83" s="158"/>
      <c r="ES83" s="159"/>
      <c r="ET83" s="158"/>
      <c r="EU83" s="159"/>
      <c r="EV83" s="158"/>
      <c r="EW83" s="159"/>
      <c r="EX83" s="158"/>
      <c r="EY83" s="159"/>
      <c r="EZ83" s="158"/>
      <c r="FA83" s="159"/>
      <c r="FB83" s="158"/>
      <c r="FC83" s="159"/>
      <c r="FD83" s="158"/>
      <c r="FE83" s="159"/>
      <c r="FF83" s="158"/>
      <c r="FG83" s="159"/>
      <c r="FH83" s="158"/>
      <c r="FI83" s="159"/>
      <c r="FJ83" s="158"/>
      <c r="FK83" s="159"/>
      <c r="FL83" s="158"/>
      <c r="FM83" s="159"/>
      <c r="FN83" s="158"/>
      <c r="FO83" s="159"/>
      <c r="FP83" s="158"/>
      <c r="FQ83" s="159"/>
      <c r="FR83" s="158"/>
      <c r="FS83" s="159"/>
      <c r="FT83" s="158"/>
      <c r="FU83" s="159"/>
      <c r="FV83" s="158"/>
      <c r="FW83" s="159"/>
      <c r="FX83" s="158"/>
      <c r="FY83" s="159"/>
      <c r="FZ83" s="158"/>
      <c r="GA83" s="159"/>
      <c r="GB83" s="158"/>
      <c r="GC83" s="159"/>
      <c r="GD83" s="158"/>
      <c r="GE83" s="159"/>
      <c r="GF83" s="158"/>
      <c r="GG83" s="159"/>
      <c r="GH83" s="158"/>
      <c r="GI83" s="159"/>
      <c r="GJ83" s="158"/>
      <c r="GK83" s="159"/>
      <c r="GL83" s="158"/>
      <c r="GM83" s="159"/>
      <c r="GN83" s="158"/>
      <c r="GO83" s="159"/>
      <c r="GP83" s="158"/>
      <c r="GQ83" s="159"/>
      <c r="GR83" s="158"/>
      <c r="GS83" s="159"/>
      <c r="GT83" s="158"/>
      <c r="GU83" s="159"/>
      <c r="GV83" s="158"/>
      <c r="GW83" s="159"/>
      <c r="GX83" s="158"/>
      <c r="GY83" s="159"/>
      <c r="GZ83" s="158"/>
      <c r="HA83" s="159"/>
    </row>
    <row r="84" spans="1:209" s="12" customFormat="1" ht="56.25" customHeight="1" x14ac:dyDescent="0.25">
      <c r="A84" s="14" t="s">
        <v>157</v>
      </c>
      <c r="B84" s="164" t="s">
        <v>141</v>
      </c>
      <c r="C84" s="165"/>
      <c r="D84" s="15" t="s">
        <v>26</v>
      </c>
      <c r="E84" s="45">
        <f>E39-E75-E48-E59-E73</f>
        <v>127048259</v>
      </c>
      <c r="F84" s="45"/>
      <c r="G84" s="45">
        <f>G39-G75-G48-G59-G73</f>
        <v>127048259</v>
      </c>
      <c r="H84" s="54"/>
      <c r="I84" s="54"/>
      <c r="J84" s="45"/>
      <c r="K84" s="45"/>
    </row>
    <row r="85" spans="1:209" s="42" customFormat="1" ht="44.25" customHeight="1" x14ac:dyDescent="0.25">
      <c r="A85" s="55"/>
      <c r="B85" s="56"/>
      <c r="C85" s="56"/>
      <c r="D85" s="57"/>
      <c r="E85" s="58"/>
      <c r="F85" s="59"/>
      <c r="G85" s="60"/>
      <c r="H85" s="59"/>
      <c r="I85" s="59"/>
      <c r="J85" s="60"/>
      <c r="K85" s="60"/>
    </row>
    <row r="86" spans="1:209" s="42" customFormat="1" ht="44.25" customHeight="1" x14ac:dyDescent="0.25">
      <c r="A86" s="55"/>
      <c r="B86" s="56"/>
      <c r="C86" s="56"/>
      <c r="D86" s="57"/>
      <c r="E86" s="58"/>
      <c r="F86" s="59"/>
      <c r="G86" s="60"/>
      <c r="H86" s="59"/>
      <c r="I86" s="59"/>
      <c r="J86" s="60"/>
      <c r="K86" s="60"/>
    </row>
    <row r="87" spans="1:209" s="4" customFormat="1" ht="30" x14ac:dyDescent="0.5">
      <c r="A87" s="61" t="s">
        <v>142</v>
      </c>
      <c r="B87" s="61"/>
      <c r="C87" s="61"/>
      <c r="D87" s="61" t="s">
        <v>143</v>
      </c>
      <c r="E87" s="61"/>
      <c r="F87" s="61"/>
      <c r="G87" s="61"/>
      <c r="H87" s="61"/>
      <c r="I87" s="61" t="s">
        <v>144</v>
      </c>
      <c r="J87" s="61"/>
      <c r="K87" s="61"/>
    </row>
    <row r="88" spans="1:209" s="4" customFormat="1" ht="30.6" x14ac:dyDescent="0.55000000000000004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209" s="65" customFormat="1" ht="40.200000000000003" x14ac:dyDescent="0.7">
      <c r="A89" s="63" t="s">
        <v>145</v>
      </c>
      <c r="B89" s="64"/>
      <c r="C89" s="64"/>
      <c r="D89" s="63" t="s">
        <v>146</v>
      </c>
      <c r="E89" s="64"/>
      <c r="F89" s="64"/>
      <c r="G89" s="64"/>
      <c r="H89" s="64"/>
      <c r="I89" s="63" t="s">
        <v>147</v>
      </c>
      <c r="J89" s="64"/>
      <c r="K89" s="64"/>
    </row>
    <row r="90" spans="1:209" s="65" customFormat="1" ht="40.200000000000003" x14ac:dyDescent="0.7">
      <c r="A90" s="64"/>
      <c r="B90" s="64"/>
      <c r="C90" s="64"/>
      <c r="D90" s="64"/>
      <c r="E90" s="64"/>
      <c r="F90" s="64"/>
      <c r="G90" s="64"/>
      <c r="H90" s="64"/>
      <c r="I90" s="63" t="s">
        <v>14</v>
      </c>
      <c r="J90" s="64"/>
      <c r="K90" s="64"/>
    </row>
    <row r="91" spans="1:209" s="65" customFormat="1" ht="40.200000000000003" x14ac:dyDescent="0.7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209" s="4" customFormat="1" ht="39" customHeight="1" x14ac:dyDescent="0.6">
      <c r="A92" s="166"/>
      <c r="B92" s="166"/>
      <c r="C92" s="166"/>
      <c r="D92" s="62" t="s">
        <v>148</v>
      </c>
      <c r="E92" s="62"/>
      <c r="F92" s="62"/>
      <c r="G92" s="62"/>
      <c r="H92" s="62"/>
      <c r="I92" s="62"/>
      <c r="J92" s="62"/>
      <c r="K92" s="62"/>
    </row>
    <row r="93" spans="1:209" s="4" customFormat="1" ht="35.4" x14ac:dyDescent="0.6">
      <c r="A93" s="66"/>
      <c r="B93" s="67"/>
      <c r="C93" s="67"/>
      <c r="D93" s="62" t="s">
        <v>149</v>
      </c>
      <c r="E93" s="62"/>
      <c r="F93" s="62"/>
      <c r="G93" s="62"/>
      <c r="H93" s="62"/>
      <c r="I93" s="63" t="s">
        <v>150</v>
      </c>
      <c r="J93" s="62"/>
      <c r="K93" s="62"/>
    </row>
    <row r="94" spans="1:209" s="4" customFormat="1" ht="30.6" x14ac:dyDescent="0.55000000000000004">
      <c r="A94" s="68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209" s="4" customFormat="1" ht="30.6" x14ac:dyDescent="0.55000000000000004">
      <c r="A95" s="69" t="s">
        <v>151</v>
      </c>
      <c r="B95" s="62"/>
      <c r="C95" s="69"/>
      <c r="D95" s="62"/>
      <c r="E95" s="69" t="s">
        <v>151</v>
      </c>
      <c r="F95" s="62"/>
      <c r="G95" s="62"/>
      <c r="H95" s="62"/>
      <c r="I95" s="62"/>
      <c r="J95" s="69" t="s">
        <v>151</v>
      </c>
      <c r="K95" s="62"/>
    </row>
    <row r="96" spans="1:209" s="4" customFormat="1" ht="22.8" x14ac:dyDescent="0.4">
      <c r="A96" s="70"/>
      <c r="B96" s="70"/>
      <c r="C96" s="71"/>
      <c r="D96" s="71"/>
      <c r="E96" s="71"/>
      <c r="F96" s="71"/>
      <c r="G96" s="71"/>
      <c r="H96" s="71"/>
      <c r="I96" s="71"/>
      <c r="J96" s="71"/>
      <c r="K96" s="71"/>
    </row>
    <row r="97" spans="1:11" s="4" customFormat="1" ht="22.8" x14ac:dyDescent="0.4">
      <c r="A97" s="70"/>
      <c r="B97" s="70"/>
      <c r="C97" s="72"/>
      <c r="D97" s="71"/>
      <c r="E97" s="71"/>
      <c r="F97" s="71"/>
      <c r="G97" s="71"/>
      <c r="H97" s="71"/>
      <c r="I97" s="71"/>
      <c r="J97" s="71"/>
      <c r="K97" s="71"/>
    </row>
    <row r="98" spans="1:11" s="4" customFormat="1" ht="15.6" x14ac:dyDescent="0.3">
      <c r="A98" s="73"/>
      <c r="B98" s="73"/>
      <c r="F98" s="74"/>
      <c r="G98" s="74"/>
      <c r="H98" s="74"/>
      <c r="I98" s="74"/>
      <c r="J98" s="74"/>
      <c r="K98" s="74"/>
    </row>
    <row r="99" spans="1:11" s="4" customFormat="1" ht="15.6" x14ac:dyDescent="0.3">
      <c r="A99" s="73"/>
      <c r="B99" s="73"/>
      <c r="F99" s="74"/>
      <c r="G99" s="74"/>
      <c r="H99" s="74"/>
      <c r="I99" s="74"/>
      <c r="J99" s="74"/>
      <c r="K99" s="74"/>
    </row>
    <row r="100" spans="1:11" s="4" customFormat="1" ht="15.6" x14ac:dyDescent="0.3">
      <c r="A100" s="73"/>
      <c r="B100" s="73"/>
      <c r="F100" s="74"/>
      <c r="G100" s="74"/>
      <c r="H100" s="74"/>
      <c r="I100" s="167"/>
      <c r="J100" s="168"/>
      <c r="K100" s="74"/>
    </row>
    <row r="101" spans="1:11" s="4" customFormat="1" ht="15.6" x14ac:dyDescent="0.3">
      <c r="A101" s="73"/>
      <c r="B101" s="73"/>
      <c r="F101" s="74"/>
      <c r="G101" s="74"/>
      <c r="H101" s="74"/>
      <c r="I101" s="74"/>
      <c r="J101" s="74"/>
      <c r="K101" s="74"/>
    </row>
    <row r="102" spans="1:11" s="4" customFormat="1" ht="15.6" x14ac:dyDescent="0.3">
      <c r="A102" s="73"/>
      <c r="B102" s="73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1:11" s="4" customFormat="1" ht="15.6" x14ac:dyDescent="0.3">
      <c r="A103" s="73"/>
      <c r="B103" s="73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1:11" s="4" customFormat="1" ht="15.6" x14ac:dyDescent="0.3">
      <c r="A104" s="73"/>
      <c r="B104" s="73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1:11" s="4" customFormat="1" ht="15.6" x14ac:dyDescent="0.3">
      <c r="A105" s="73"/>
      <c r="B105" s="73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4" customFormat="1" ht="15.6" x14ac:dyDescent="0.3">
      <c r="A106" s="73"/>
      <c r="B106" s="73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4" customFormat="1" ht="15.6" x14ac:dyDescent="0.3">
      <c r="A107" s="73"/>
      <c r="B107" s="73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4" customFormat="1" ht="15.6" x14ac:dyDescent="0.3">
      <c r="A108" s="73"/>
      <c r="B108" s="73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4" customFormat="1" ht="15.6" x14ac:dyDescent="0.3">
      <c r="A109" s="73"/>
      <c r="B109" s="73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4" customFormat="1" ht="15.6" x14ac:dyDescent="0.3">
      <c r="A110" s="73"/>
      <c r="B110" s="73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4" customFormat="1" ht="15.6" x14ac:dyDescent="0.3">
      <c r="A111" s="73"/>
      <c r="B111" s="73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 s="4" customFormat="1" ht="13.2" x14ac:dyDescent="0.25">
      <c r="A112" s="73"/>
      <c r="B112" s="73"/>
    </row>
    <row r="113" spans="1:10" s="4" customFormat="1" ht="13.2" x14ac:dyDescent="0.25">
      <c r="A113" s="73"/>
      <c r="B113" s="73"/>
    </row>
    <row r="114" spans="1:10" s="4" customFormat="1" ht="13.2" x14ac:dyDescent="0.25">
      <c r="A114" s="73"/>
      <c r="B114" s="73"/>
    </row>
    <row r="115" spans="1:10" s="4" customFormat="1" ht="13.2" x14ac:dyDescent="0.25">
      <c r="A115" s="73"/>
      <c r="B115" s="73"/>
      <c r="J115" s="77"/>
    </row>
    <row r="116" spans="1:10" s="4" customFormat="1" ht="13.2" x14ac:dyDescent="0.25">
      <c r="A116" s="73"/>
      <c r="B116" s="73"/>
    </row>
    <row r="117" spans="1:10" s="4" customFormat="1" ht="13.2" x14ac:dyDescent="0.25">
      <c r="A117" s="73"/>
      <c r="B117" s="73"/>
    </row>
    <row r="118" spans="1:10" s="4" customFormat="1" ht="13.2" x14ac:dyDescent="0.25">
      <c r="A118" s="73"/>
      <c r="B118" s="73"/>
    </row>
    <row r="119" spans="1:10" s="4" customFormat="1" ht="13.2" x14ac:dyDescent="0.25">
      <c r="A119" s="73"/>
      <c r="B119" s="73"/>
    </row>
    <row r="120" spans="1:10" s="4" customFormat="1" ht="13.2" x14ac:dyDescent="0.25">
      <c r="A120" s="73"/>
      <c r="B120" s="73"/>
    </row>
    <row r="121" spans="1:10" s="4" customFormat="1" ht="13.2" x14ac:dyDescent="0.25">
      <c r="A121" s="73"/>
      <c r="B121" s="73"/>
    </row>
    <row r="122" spans="1:10" s="4" customFormat="1" ht="13.2" x14ac:dyDescent="0.25">
      <c r="A122" s="73"/>
      <c r="B122" s="73"/>
    </row>
    <row r="123" spans="1:10" s="4" customFormat="1" ht="13.2" x14ac:dyDescent="0.25">
      <c r="A123" s="73"/>
      <c r="B123" s="73"/>
    </row>
    <row r="124" spans="1:10" s="4" customFormat="1" ht="13.2" x14ac:dyDescent="0.25">
      <c r="A124" s="73"/>
      <c r="B124" s="73"/>
    </row>
    <row r="125" spans="1:10" s="4" customFormat="1" ht="13.2" x14ac:dyDescent="0.25">
      <c r="A125" s="73"/>
      <c r="B125" s="73"/>
    </row>
    <row r="126" spans="1:10" s="4" customFormat="1" ht="13.2" x14ac:dyDescent="0.25">
      <c r="A126" s="73"/>
      <c r="B126" s="73"/>
    </row>
    <row r="127" spans="1:10" s="4" customFormat="1" ht="13.2" x14ac:dyDescent="0.25">
      <c r="A127" s="73"/>
      <c r="B127" s="73"/>
    </row>
    <row r="128" spans="1:10" s="4" customFormat="1" ht="13.2" x14ac:dyDescent="0.25">
      <c r="A128" s="73"/>
      <c r="B128" s="73"/>
    </row>
    <row r="129" spans="1:2" s="4" customFormat="1" ht="13.2" x14ac:dyDescent="0.25">
      <c r="A129" s="73"/>
      <c r="B129" s="73"/>
    </row>
    <row r="130" spans="1:2" s="4" customFormat="1" ht="13.2" x14ac:dyDescent="0.25">
      <c r="A130" s="73"/>
      <c r="B130" s="73"/>
    </row>
    <row r="131" spans="1:2" s="4" customFormat="1" ht="13.2" x14ac:dyDescent="0.25">
      <c r="A131" s="73"/>
      <c r="B131" s="73"/>
    </row>
    <row r="132" spans="1:2" s="4" customFormat="1" ht="13.2" x14ac:dyDescent="0.25">
      <c r="A132" s="73"/>
      <c r="B132" s="73"/>
    </row>
    <row r="133" spans="1:2" s="4" customFormat="1" ht="13.2" x14ac:dyDescent="0.25">
      <c r="A133" s="73"/>
      <c r="B133" s="73"/>
    </row>
    <row r="134" spans="1:2" s="4" customFormat="1" ht="13.2" x14ac:dyDescent="0.25">
      <c r="A134" s="73"/>
      <c r="B134" s="73"/>
    </row>
    <row r="135" spans="1:2" s="4" customFormat="1" ht="13.2" x14ac:dyDescent="0.25">
      <c r="A135" s="73"/>
      <c r="B135" s="73"/>
    </row>
    <row r="136" spans="1:2" s="4" customFormat="1" ht="13.2" x14ac:dyDescent="0.25">
      <c r="A136" s="73"/>
      <c r="B136" s="73"/>
    </row>
    <row r="137" spans="1:2" s="4" customFormat="1" ht="13.2" x14ac:dyDescent="0.25">
      <c r="A137" s="73"/>
      <c r="B137" s="73"/>
    </row>
    <row r="138" spans="1:2" s="4" customFormat="1" ht="13.2" x14ac:dyDescent="0.25">
      <c r="A138" s="73"/>
      <c r="B138" s="73"/>
    </row>
    <row r="139" spans="1:2" s="4" customFormat="1" ht="13.2" x14ac:dyDescent="0.25">
      <c r="A139" s="73"/>
      <c r="B139" s="73"/>
    </row>
    <row r="140" spans="1:2" s="4" customFormat="1" ht="13.2" x14ac:dyDescent="0.25">
      <c r="A140" s="73"/>
      <c r="B140" s="73"/>
    </row>
    <row r="141" spans="1:2" s="4" customFormat="1" ht="13.2" x14ac:dyDescent="0.25">
      <c r="A141" s="73"/>
      <c r="B141" s="73"/>
    </row>
    <row r="142" spans="1:2" s="4" customFormat="1" ht="13.2" x14ac:dyDescent="0.25">
      <c r="A142" s="73"/>
      <c r="B142" s="73"/>
    </row>
    <row r="143" spans="1:2" s="4" customFormat="1" ht="13.2" x14ac:dyDescent="0.25">
      <c r="A143" s="73"/>
      <c r="B143" s="73"/>
    </row>
    <row r="144" spans="1:2" s="4" customFormat="1" ht="13.2" x14ac:dyDescent="0.25">
      <c r="A144" s="73"/>
      <c r="B144" s="73"/>
    </row>
    <row r="145" spans="1:2" s="4" customFormat="1" ht="13.2" x14ac:dyDescent="0.25">
      <c r="A145" s="73"/>
      <c r="B145" s="73"/>
    </row>
    <row r="146" spans="1:2" s="4" customFormat="1" ht="13.2" x14ac:dyDescent="0.25">
      <c r="A146" s="73"/>
      <c r="B146" s="73"/>
    </row>
    <row r="147" spans="1:2" s="4" customFormat="1" ht="13.2" x14ac:dyDescent="0.25">
      <c r="A147" s="73"/>
      <c r="B147" s="73"/>
    </row>
    <row r="148" spans="1:2" s="4" customFormat="1" ht="13.2" x14ac:dyDescent="0.25">
      <c r="A148" s="73"/>
      <c r="B148" s="73"/>
    </row>
    <row r="149" spans="1:2" s="4" customFormat="1" ht="13.2" x14ac:dyDescent="0.25">
      <c r="A149" s="73"/>
      <c r="B149" s="73"/>
    </row>
    <row r="150" spans="1:2" s="4" customFormat="1" ht="13.2" x14ac:dyDescent="0.25">
      <c r="A150" s="73"/>
      <c r="B150" s="73"/>
    </row>
    <row r="151" spans="1:2" s="4" customFormat="1" ht="13.2" x14ac:dyDescent="0.25">
      <c r="A151" s="73"/>
      <c r="B151" s="73"/>
    </row>
    <row r="152" spans="1:2" s="4" customFormat="1" ht="13.2" x14ac:dyDescent="0.25">
      <c r="A152" s="73"/>
      <c r="B152" s="73"/>
    </row>
    <row r="153" spans="1:2" s="4" customFormat="1" ht="13.2" x14ac:dyDescent="0.25">
      <c r="A153" s="73"/>
      <c r="B153" s="73"/>
    </row>
    <row r="154" spans="1:2" s="4" customFormat="1" ht="13.2" x14ac:dyDescent="0.25">
      <c r="A154" s="73"/>
      <c r="B154" s="73"/>
    </row>
    <row r="155" spans="1:2" s="4" customFormat="1" ht="13.2" x14ac:dyDescent="0.25">
      <c r="A155" s="73"/>
      <c r="B155" s="73"/>
    </row>
    <row r="156" spans="1:2" s="4" customFormat="1" ht="13.2" x14ac:dyDescent="0.25">
      <c r="A156" s="73"/>
      <c r="B156" s="73"/>
    </row>
    <row r="157" spans="1:2" s="4" customFormat="1" ht="13.2" x14ac:dyDescent="0.25">
      <c r="A157" s="73"/>
      <c r="B157" s="73"/>
    </row>
    <row r="158" spans="1:2" s="4" customFormat="1" ht="13.2" x14ac:dyDescent="0.25">
      <c r="A158" s="73"/>
      <c r="B158" s="73"/>
    </row>
    <row r="159" spans="1:2" s="4" customFormat="1" ht="13.2" x14ac:dyDescent="0.25">
      <c r="A159" s="73"/>
      <c r="B159" s="73"/>
    </row>
    <row r="160" spans="1:2" s="4" customFormat="1" ht="13.2" x14ac:dyDescent="0.25">
      <c r="A160" s="73"/>
      <c r="B160" s="73"/>
    </row>
    <row r="161" spans="1:2" s="4" customFormat="1" ht="13.2" x14ac:dyDescent="0.25">
      <c r="A161" s="73"/>
      <c r="B161" s="73"/>
    </row>
    <row r="162" spans="1:2" s="4" customFormat="1" ht="13.2" x14ac:dyDescent="0.25">
      <c r="A162" s="73"/>
      <c r="B162" s="73"/>
    </row>
    <row r="163" spans="1:2" s="4" customFormat="1" ht="13.2" x14ac:dyDescent="0.25">
      <c r="A163" s="73"/>
      <c r="B163" s="73"/>
    </row>
    <row r="164" spans="1:2" s="4" customFormat="1" ht="13.2" x14ac:dyDescent="0.25">
      <c r="A164" s="73"/>
      <c r="B164" s="73"/>
    </row>
    <row r="165" spans="1:2" s="4" customFormat="1" ht="13.2" x14ac:dyDescent="0.25">
      <c r="A165" s="73"/>
      <c r="B165" s="73"/>
    </row>
    <row r="166" spans="1:2" s="4" customFormat="1" ht="13.2" x14ac:dyDescent="0.25">
      <c r="A166" s="73"/>
      <c r="B166" s="73"/>
    </row>
    <row r="167" spans="1:2" s="4" customFormat="1" ht="13.2" x14ac:dyDescent="0.25">
      <c r="A167" s="73"/>
      <c r="B167" s="73"/>
    </row>
    <row r="168" spans="1:2" s="4" customFormat="1" ht="13.2" x14ac:dyDescent="0.25">
      <c r="A168" s="73"/>
      <c r="B168" s="73"/>
    </row>
    <row r="169" spans="1:2" s="4" customFormat="1" ht="13.2" x14ac:dyDescent="0.25">
      <c r="A169" s="73"/>
      <c r="B169" s="73"/>
    </row>
    <row r="170" spans="1:2" s="4" customFormat="1" ht="13.2" x14ac:dyDescent="0.25">
      <c r="A170" s="73"/>
      <c r="B170" s="73"/>
    </row>
    <row r="171" spans="1:2" s="4" customFormat="1" ht="13.2" x14ac:dyDescent="0.25">
      <c r="A171" s="73"/>
      <c r="B171" s="73"/>
    </row>
    <row r="172" spans="1:2" s="4" customFormat="1" ht="13.2" x14ac:dyDescent="0.25">
      <c r="A172" s="73"/>
      <c r="B172" s="73"/>
    </row>
    <row r="173" spans="1:2" s="4" customFormat="1" ht="13.2" x14ac:dyDescent="0.25">
      <c r="A173" s="73"/>
      <c r="B173" s="73"/>
    </row>
    <row r="174" spans="1:2" s="4" customFormat="1" ht="13.2" x14ac:dyDescent="0.25">
      <c r="A174" s="73"/>
      <c r="B174" s="73"/>
    </row>
    <row r="175" spans="1:2" s="4" customFormat="1" ht="13.2" x14ac:dyDescent="0.25">
      <c r="A175" s="73"/>
      <c r="B175" s="73"/>
    </row>
    <row r="176" spans="1:2" s="4" customFormat="1" ht="13.2" x14ac:dyDescent="0.25">
      <c r="A176" s="73"/>
      <c r="B176" s="73"/>
    </row>
    <row r="177" spans="1:2" s="4" customFormat="1" ht="13.2" x14ac:dyDescent="0.25">
      <c r="A177" s="73"/>
      <c r="B177" s="73"/>
    </row>
    <row r="178" spans="1:2" s="4" customFormat="1" ht="13.2" x14ac:dyDescent="0.25">
      <c r="A178" s="73"/>
      <c r="B178" s="73"/>
    </row>
    <row r="179" spans="1:2" s="4" customFormat="1" ht="13.2" x14ac:dyDescent="0.25">
      <c r="A179" s="73"/>
      <c r="B179" s="73"/>
    </row>
    <row r="180" spans="1:2" s="4" customFormat="1" ht="13.2" x14ac:dyDescent="0.25">
      <c r="A180" s="73"/>
      <c r="B180" s="73"/>
    </row>
    <row r="181" spans="1:2" s="4" customFormat="1" ht="13.2" x14ac:dyDescent="0.25">
      <c r="A181" s="73"/>
      <c r="B181" s="73"/>
    </row>
    <row r="182" spans="1:2" s="4" customFormat="1" ht="13.2" x14ac:dyDescent="0.25">
      <c r="A182" s="73"/>
      <c r="B182" s="73"/>
    </row>
    <row r="183" spans="1:2" s="4" customFormat="1" ht="13.2" x14ac:dyDescent="0.25">
      <c r="A183" s="73"/>
      <c r="B183" s="73"/>
    </row>
    <row r="184" spans="1:2" s="4" customFormat="1" ht="13.2" x14ac:dyDescent="0.25">
      <c r="A184" s="73"/>
      <c r="B184" s="73"/>
    </row>
    <row r="185" spans="1:2" s="4" customFormat="1" ht="13.2" x14ac:dyDescent="0.25">
      <c r="A185" s="73"/>
      <c r="B185" s="73"/>
    </row>
    <row r="186" spans="1:2" s="4" customFormat="1" ht="13.2" x14ac:dyDescent="0.25">
      <c r="A186" s="73"/>
      <c r="B186" s="73"/>
    </row>
    <row r="187" spans="1:2" s="4" customFormat="1" ht="13.2" x14ac:dyDescent="0.25">
      <c r="A187" s="73"/>
      <c r="B187" s="73"/>
    </row>
    <row r="188" spans="1:2" s="4" customFormat="1" ht="13.2" x14ac:dyDescent="0.25">
      <c r="A188" s="73"/>
      <c r="B188" s="73"/>
    </row>
    <row r="189" spans="1:2" s="4" customFormat="1" ht="13.2" x14ac:dyDescent="0.25">
      <c r="A189" s="73"/>
      <c r="B189" s="73"/>
    </row>
    <row r="190" spans="1:2" s="4" customFormat="1" ht="13.2" x14ac:dyDescent="0.25">
      <c r="A190" s="73"/>
      <c r="B190" s="73"/>
    </row>
    <row r="191" spans="1:2" s="4" customFormat="1" ht="13.2" x14ac:dyDescent="0.25">
      <c r="A191" s="73"/>
      <c r="B191" s="73"/>
    </row>
    <row r="192" spans="1:2" s="4" customFormat="1" ht="13.2" x14ac:dyDescent="0.25">
      <c r="A192" s="73"/>
      <c r="B192" s="73"/>
    </row>
    <row r="193" spans="1:2" s="4" customFormat="1" ht="13.2" x14ac:dyDescent="0.25">
      <c r="A193" s="73"/>
      <c r="B193" s="73"/>
    </row>
    <row r="194" spans="1:2" s="4" customFormat="1" ht="13.2" x14ac:dyDescent="0.25">
      <c r="A194" s="73"/>
      <c r="B194" s="73"/>
    </row>
    <row r="195" spans="1:2" s="4" customFormat="1" ht="13.2" x14ac:dyDescent="0.25">
      <c r="A195" s="73"/>
      <c r="B195" s="73"/>
    </row>
    <row r="196" spans="1:2" s="4" customFormat="1" ht="13.2" x14ac:dyDescent="0.25">
      <c r="A196" s="73"/>
      <c r="B196" s="73"/>
    </row>
    <row r="197" spans="1:2" s="4" customFormat="1" ht="13.2" x14ac:dyDescent="0.25">
      <c r="A197" s="73"/>
      <c r="B197" s="73"/>
    </row>
    <row r="198" spans="1:2" s="4" customFormat="1" ht="13.2" x14ac:dyDescent="0.25">
      <c r="A198" s="73"/>
      <c r="B198" s="73"/>
    </row>
    <row r="199" spans="1:2" s="4" customFormat="1" ht="13.2" x14ac:dyDescent="0.25">
      <c r="A199" s="73"/>
      <c r="B199" s="73"/>
    </row>
    <row r="200" spans="1:2" s="4" customFormat="1" ht="13.2" x14ac:dyDescent="0.25">
      <c r="A200" s="73"/>
      <c r="B200" s="73"/>
    </row>
    <row r="201" spans="1:2" s="4" customFormat="1" ht="13.2" x14ac:dyDescent="0.25">
      <c r="A201" s="73"/>
      <c r="B201" s="73"/>
    </row>
    <row r="202" spans="1:2" s="4" customFormat="1" ht="13.2" x14ac:dyDescent="0.25">
      <c r="A202" s="73"/>
      <c r="B202" s="73"/>
    </row>
    <row r="203" spans="1:2" s="4" customFormat="1" ht="13.2" x14ac:dyDescent="0.25">
      <c r="A203" s="73"/>
      <c r="B203" s="73"/>
    </row>
    <row r="204" spans="1:2" s="4" customFormat="1" ht="13.2" x14ac:dyDescent="0.25">
      <c r="A204" s="73"/>
      <c r="B204" s="73"/>
    </row>
    <row r="205" spans="1:2" s="4" customFormat="1" ht="13.2" x14ac:dyDescent="0.25">
      <c r="A205" s="73"/>
      <c r="B205" s="73"/>
    </row>
    <row r="206" spans="1:2" s="4" customFormat="1" ht="13.2" x14ac:dyDescent="0.25">
      <c r="A206" s="73"/>
      <c r="B206" s="73"/>
    </row>
    <row r="207" spans="1:2" s="4" customFormat="1" ht="13.2" x14ac:dyDescent="0.25">
      <c r="A207" s="73"/>
      <c r="B207" s="73"/>
    </row>
    <row r="208" spans="1:2" s="4" customFormat="1" ht="13.2" x14ac:dyDescent="0.25">
      <c r="A208" s="73"/>
      <c r="B208" s="73"/>
    </row>
    <row r="209" spans="1:2" s="4" customFormat="1" ht="13.2" x14ac:dyDescent="0.25">
      <c r="A209" s="73"/>
      <c r="B209" s="73"/>
    </row>
    <row r="210" spans="1:2" s="4" customFormat="1" ht="13.2" x14ac:dyDescent="0.25">
      <c r="A210" s="73"/>
      <c r="B210" s="73"/>
    </row>
    <row r="211" spans="1:2" s="4" customFormat="1" ht="13.2" x14ac:dyDescent="0.25">
      <c r="A211" s="73"/>
      <c r="B211" s="73"/>
    </row>
    <row r="212" spans="1:2" s="4" customFormat="1" ht="13.2" x14ac:dyDescent="0.25">
      <c r="A212" s="73"/>
      <c r="B212" s="73"/>
    </row>
    <row r="213" spans="1:2" s="4" customFormat="1" ht="13.2" x14ac:dyDescent="0.25">
      <c r="A213" s="73"/>
      <c r="B213" s="73"/>
    </row>
    <row r="214" spans="1:2" s="4" customFormat="1" ht="13.2" x14ac:dyDescent="0.25">
      <c r="A214" s="73"/>
      <c r="B214" s="73"/>
    </row>
    <row r="215" spans="1:2" s="4" customFormat="1" ht="13.2" x14ac:dyDescent="0.25">
      <c r="A215" s="73"/>
      <c r="B215" s="73"/>
    </row>
    <row r="216" spans="1:2" s="4" customFormat="1" ht="13.2" x14ac:dyDescent="0.25">
      <c r="A216" s="73"/>
      <c r="B216" s="73"/>
    </row>
    <row r="217" spans="1:2" s="4" customFormat="1" ht="13.2" x14ac:dyDescent="0.25">
      <c r="A217" s="73"/>
      <c r="B217" s="73"/>
    </row>
    <row r="218" spans="1:2" s="4" customFormat="1" ht="13.2" x14ac:dyDescent="0.25">
      <c r="A218" s="73"/>
      <c r="B218" s="73"/>
    </row>
    <row r="219" spans="1:2" s="4" customFormat="1" ht="13.2" x14ac:dyDescent="0.25">
      <c r="A219" s="73"/>
      <c r="B219" s="73"/>
    </row>
    <row r="220" spans="1:2" s="4" customFormat="1" ht="13.2" x14ac:dyDescent="0.25">
      <c r="A220" s="73"/>
      <c r="B220" s="73"/>
    </row>
    <row r="221" spans="1:2" s="4" customFormat="1" ht="13.2" x14ac:dyDescent="0.25">
      <c r="A221" s="73"/>
      <c r="B221" s="73"/>
    </row>
    <row r="222" spans="1:2" s="4" customFormat="1" ht="13.2" x14ac:dyDescent="0.25">
      <c r="A222" s="73"/>
      <c r="B222" s="73"/>
    </row>
    <row r="223" spans="1:2" s="4" customFormat="1" ht="13.2" x14ac:dyDescent="0.25">
      <c r="A223" s="73"/>
      <c r="B223" s="73"/>
    </row>
    <row r="224" spans="1:2" s="4" customFormat="1" ht="13.2" x14ac:dyDescent="0.25">
      <c r="A224" s="73"/>
      <c r="B224" s="73"/>
    </row>
    <row r="225" spans="1:2" s="4" customFormat="1" ht="13.2" x14ac:dyDescent="0.25">
      <c r="A225" s="73"/>
      <c r="B225" s="73"/>
    </row>
    <row r="226" spans="1:2" s="4" customFormat="1" ht="13.2" x14ac:dyDescent="0.25">
      <c r="A226" s="73"/>
      <c r="B226" s="73"/>
    </row>
    <row r="227" spans="1:2" s="4" customFormat="1" ht="13.2" x14ac:dyDescent="0.25">
      <c r="A227" s="73"/>
      <c r="B227" s="73"/>
    </row>
    <row r="228" spans="1:2" s="4" customFormat="1" ht="13.2" x14ac:dyDescent="0.25">
      <c r="A228" s="73"/>
      <c r="B228" s="73"/>
    </row>
    <row r="229" spans="1:2" s="4" customFormat="1" ht="13.2" x14ac:dyDescent="0.25">
      <c r="A229" s="73"/>
      <c r="B229" s="73"/>
    </row>
    <row r="230" spans="1:2" s="4" customFormat="1" ht="13.2" x14ac:dyDescent="0.25">
      <c r="A230" s="73"/>
      <c r="B230" s="73"/>
    </row>
    <row r="231" spans="1:2" s="4" customFormat="1" ht="13.2" x14ac:dyDescent="0.25">
      <c r="A231" s="73"/>
      <c r="B231" s="73"/>
    </row>
    <row r="232" spans="1:2" s="4" customFormat="1" ht="13.2" x14ac:dyDescent="0.25">
      <c r="A232" s="73"/>
      <c r="B232" s="73"/>
    </row>
    <row r="233" spans="1:2" s="4" customFormat="1" ht="13.2" x14ac:dyDescent="0.25">
      <c r="A233" s="73"/>
      <c r="B233" s="73"/>
    </row>
    <row r="234" spans="1:2" s="4" customFormat="1" ht="13.2" x14ac:dyDescent="0.25">
      <c r="A234" s="73"/>
      <c r="B234" s="73"/>
    </row>
    <row r="235" spans="1:2" s="4" customFormat="1" ht="13.2" x14ac:dyDescent="0.25">
      <c r="A235" s="73"/>
      <c r="B235" s="73"/>
    </row>
    <row r="236" spans="1:2" s="4" customFormat="1" ht="13.2" x14ac:dyDescent="0.25">
      <c r="A236" s="73"/>
      <c r="B236" s="73"/>
    </row>
    <row r="237" spans="1:2" s="4" customFormat="1" ht="13.2" x14ac:dyDescent="0.25">
      <c r="A237" s="73"/>
      <c r="B237" s="73"/>
    </row>
    <row r="238" spans="1:2" s="4" customFormat="1" ht="13.2" x14ac:dyDescent="0.25">
      <c r="A238" s="73"/>
      <c r="B238" s="73"/>
    </row>
    <row r="239" spans="1:2" s="4" customFormat="1" ht="13.2" x14ac:dyDescent="0.25">
      <c r="A239" s="73"/>
      <c r="B239" s="73"/>
    </row>
    <row r="240" spans="1:2" s="4" customFormat="1" ht="13.2" x14ac:dyDescent="0.25">
      <c r="A240" s="73"/>
      <c r="B240" s="73"/>
    </row>
    <row r="241" spans="1:2" s="4" customFormat="1" ht="13.2" x14ac:dyDescent="0.25">
      <c r="A241" s="73"/>
      <c r="B241" s="73"/>
    </row>
    <row r="242" spans="1:2" s="4" customFormat="1" ht="13.2" x14ac:dyDescent="0.25">
      <c r="A242" s="73"/>
      <c r="B242" s="73"/>
    </row>
    <row r="243" spans="1:2" s="4" customFormat="1" ht="13.2" x14ac:dyDescent="0.25">
      <c r="A243" s="73"/>
      <c r="B243" s="73"/>
    </row>
    <row r="244" spans="1:2" s="4" customFormat="1" ht="13.2" x14ac:dyDescent="0.25">
      <c r="A244" s="73"/>
      <c r="B244" s="73"/>
    </row>
    <row r="245" spans="1:2" s="4" customFormat="1" ht="13.2" x14ac:dyDescent="0.25">
      <c r="A245" s="73"/>
      <c r="B245" s="73"/>
    </row>
    <row r="246" spans="1:2" s="4" customFormat="1" ht="13.2" x14ac:dyDescent="0.25">
      <c r="A246" s="73"/>
      <c r="B246" s="73"/>
    </row>
    <row r="247" spans="1:2" s="4" customFormat="1" ht="13.2" x14ac:dyDescent="0.25">
      <c r="A247" s="73"/>
      <c r="B247" s="73"/>
    </row>
    <row r="248" spans="1:2" s="4" customFormat="1" ht="13.2" x14ac:dyDescent="0.25">
      <c r="A248" s="73"/>
      <c r="B248" s="73"/>
    </row>
    <row r="249" spans="1:2" s="4" customFormat="1" ht="13.2" x14ac:dyDescent="0.25">
      <c r="A249" s="73"/>
      <c r="B249" s="73"/>
    </row>
    <row r="250" spans="1:2" s="4" customFormat="1" ht="13.2" x14ac:dyDescent="0.25">
      <c r="A250" s="73"/>
      <c r="B250" s="73"/>
    </row>
    <row r="251" spans="1:2" s="4" customFormat="1" ht="13.2" x14ac:dyDescent="0.25">
      <c r="A251" s="73"/>
      <c r="B251" s="73"/>
    </row>
    <row r="252" spans="1:2" s="4" customFormat="1" ht="13.2" x14ac:dyDescent="0.25">
      <c r="A252" s="73"/>
      <c r="B252" s="73"/>
    </row>
    <row r="253" spans="1:2" s="4" customFormat="1" ht="13.2" x14ac:dyDescent="0.25">
      <c r="A253" s="73"/>
      <c r="B253" s="73"/>
    </row>
    <row r="254" spans="1:2" s="4" customFormat="1" ht="13.2" x14ac:dyDescent="0.25">
      <c r="A254" s="73"/>
      <c r="B254" s="73"/>
    </row>
    <row r="255" spans="1:2" s="4" customFormat="1" ht="13.2" x14ac:dyDescent="0.25">
      <c r="A255" s="73"/>
      <c r="B255" s="73"/>
    </row>
    <row r="256" spans="1:2" s="4" customFormat="1" ht="13.2" x14ac:dyDescent="0.25">
      <c r="A256" s="73"/>
      <c r="B256" s="73"/>
    </row>
    <row r="257" spans="1:2" s="4" customFormat="1" ht="13.2" x14ac:dyDescent="0.25">
      <c r="A257" s="73"/>
      <c r="B257" s="73"/>
    </row>
    <row r="258" spans="1:2" s="4" customFormat="1" ht="13.2" x14ac:dyDescent="0.25">
      <c r="A258" s="73"/>
      <c r="B258" s="73"/>
    </row>
    <row r="259" spans="1:2" s="4" customFormat="1" ht="13.2" x14ac:dyDescent="0.25">
      <c r="A259" s="73"/>
      <c r="B259" s="73"/>
    </row>
    <row r="260" spans="1:2" s="4" customFormat="1" ht="13.2" x14ac:dyDescent="0.25">
      <c r="A260" s="73"/>
      <c r="B260" s="73"/>
    </row>
    <row r="261" spans="1:2" s="4" customFormat="1" ht="13.2" x14ac:dyDescent="0.25">
      <c r="A261" s="73"/>
      <c r="B261" s="73"/>
    </row>
    <row r="262" spans="1:2" s="4" customFormat="1" ht="13.2" x14ac:dyDescent="0.25">
      <c r="A262" s="73"/>
      <c r="B262" s="73"/>
    </row>
    <row r="263" spans="1:2" s="4" customFormat="1" ht="13.2" x14ac:dyDescent="0.25">
      <c r="A263" s="73"/>
      <c r="B263" s="73"/>
    </row>
    <row r="264" spans="1:2" s="4" customFormat="1" ht="13.2" x14ac:dyDescent="0.25">
      <c r="A264" s="73"/>
      <c r="B264" s="73"/>
    </row>
    <row r="265" spans="1:2" s="4" customFormat="1" ht="13.2" x14ac:dyDescent="0.25">
      <c r="A265" s="73"/>
      <c r="B265" s="73"/>
    </row>
    <row r="266" spans="1:2" s="4" customFormat="1" ht="13.2" x14ac:dyDescent="0.25">
      <c r="A266" s="73"/>
      <c r="B266" s="73"/>
    </row>
    <row r="267" spans="1:2" s="4" customFormat="1" ht="13.2" x14ac:dyDescent="0.25">
      <c r="A267" s="73"/>
      <c r="B267" s="73"/>
    </row>
    <row r="268" spans="1:2" s="4" customFormat="1" ht="13.2" x14ac:dyDescent="0.25">
      <c r="A268" s="73"/>
      <c r="B268" s="73"/>
    </row>
    <row r="269" spans="1:2" s="4" customFormat="1" ht="13.2" x14ac:dyDescent="0.25">
      <c r="A269" s="73"/>
      <c r="B269" s="73"/>
    </row>
    <row r="270" spans="1:2" s="4" customFormat="1" ht="13.2" x14ac:dyDescent="0.25">
      <c r="A270" s="73"/>
      <c r="B270" s="73"/>
    </row>
    <row r="271" spans="1:2" s="4" customFormat="1" ht="13.2" x14ac:dyDescent="0.25">
      <c r="A271" s="73"/>
      <c r="B271" s="73"/>
    </row>
    <row r="272" spans="1:2" s="4" customFormat="1" ht="13.2" x14ac:dyDescent="0.25">
      <c r="A272" s="73"/>
      <c r="B272" s="73"/>
    </row>
    <row r="273" spans="1:2" s="4" customFormat="1" ht="13.2" x14ac:dyDescent="0.25">
      <c r="A273" s="73"/>
      <c r="B273" s="73"/>
    </row>
    <row r="274" spans="1:2" s="4" customFormat="1" ht="13.2" x14ac:dyDescent="0.25">
      <c r="A274" s="73"/>
      <c r="B274" s="73"/>
    </row>
    <row r="275" spans="1:2" s="4" customFormat="1" ht="13.2" x14ac:dyDescent="0.25">
      <c r="A275" s="73"/>
      <c r="B275" s="73"/>
    </row>
    <row r="276" spans="1:2" s="4" customFormat="1" ht="13.2" x14ac:dyDescent="0.25">
      <c r="A276" s="73"/>
      <c r="B276" s="73"/>
    </row>
    <row r="277" spans="1:2" s="4" customFormat="1" ht="13.2" x14ac:dyDescent="0.25">
      <c r="A277" s="73"/>
      <c r="B277" s="73"/>
    </row>
    <row r="278" spans="1:2" s="4" customFormat="1" ht="13.2" x14ac:dyDescent="0.25">
      <c r="A278" s="73"/>
      <c r="B278" s="73"/>
    </row>
    <row r="279" spans="1:2" s="4" customFormat="1" ht="13.2" x14ac:dyDescent="0.25">
      <c r="A279" s="73"/>
      <c r="B279" s="73"/>
    </row>
    <row r="280" spans="1:2" s="4" customFormat="1" ht="13.2" x14ac:dyDescent="0.25">
      <c r="A280" s="73"/>
      <c r="B280" s="73"/>
    </row>
    <row r="281" spans="1:2" s="4" customFormat="1" ht="13.2" x14ac:dyDescent="0.25">
      <c r="A281" s="73"/>
      <c r="B281" s="73"/>
    </row>
    <row r="282" spans="1:2" s="4" customFormat="1" ht="13.2" x14ac:dyDescent="0.25">
      <c r="A282" s="73"/>
      <c r="B282" s="73"/>
    </row>
    <row r="283" spans="1:2" s="4" customFormat="1" ht="13.2" x14ac:dyDescent="0.25">
      <c r="A283" s="73"/>
      <c r="B283" s="73"/>
    </row>
    <row r="284" spans="1:2" s="4" customFormat="1" ht="13.2" x14ac:dyDescent="0.25">
      <c r="A284" s="73"/>
      <c r="B284" s="73"/>
    </row>
    <row r="285" spans="1:2" s="4" customFormat="1" ht="13.2" x14ac:dyDescent="0.25">
      <c r="A285" s="73"/>
      <c r="B285" s="73"/>
    </row>
    <row r="286" spans="1:2" s="4" customFormat="1" ht="13.2" x14ac:dyDescent="0.25">
      <c r="A286" s="73"/>
      <c r="B286" s="73"/>
    </row>
    <row r="287" spans="1:2" s="4" customFormat="1" ht="13.2" x14ac:dyDescent="0.25">
      <c r="A287" s="73"/>
      <c r="B287" s="73"/>
    </row>
    <row r="288" spans="1:2" s="4" customFormat="1" ht="13.2" x14ac:dyDescent="0.25">
      <c r="A288" s="73"/>
      <c r="B288" s="73"/>
    </row>
    <row r="289" spans="1:2" s="4" customFormat="1" ht="13.2" x14ac:dyDescent="0.25">
      <c r="A289" s="73"/>
      <c r="B289" s="73"/>
    </row>
    <row r="290" spans="1:2" s="4" customFormat="1" ht="13.2" x14ac:dyDescent="0.25">
      <c r="A290" s="73"/>
      <c r="B290" s="73"/>
    </row>
    <row r="291" spans="1:2" s="4" customFormat="1" ht="13.2" x14ac:dyDescent="0.25">
      <c r="A291" s="73"/>
      <c r="B291" s="73"/>
    </row>
    <row r="292" spans="1:2" s="4" customFormat="1" ht="13.2" x14ac:dyDescent="0.25">
      <c r="A292" s="73"/>
      <c r="B292" s="73"/>
    </row>
    <row r="293" spans="1:2" s="4" customFormat="1" ht="13.2" x14ac:dyDescent="0.25">
      <c r="A293" s="73"/>
      <c r="B293" s="73"/>
    </row>
    <row r="294" spans="1:2" s="4" customFormat="1" ht="13.2" x14ac:dyDescent="0.25">
      <c r="A294" s="73"/>
      <c r="B294" s="73"/>
    </row>
    <row r="295" spans="1:2" s="4" customFormat="1" ht="13.2" x14ac:dyDescent="0.25">
      <c r="A295" s="73"/>
      <c r="B295" s="73"/>
    </row>
    <row r="296" spans="1:2" s="4" customFormat="1" ht="13.2" x14ac:dyDescent="0.25">
      <c r="A296" s="73"/>
      <c r="B296" s="73"/>
    </row>
    <row r="297" spans="1:2" s="4" customFormat="1" ht="13.2" x14ac:dyDescent="0.25">
      <c r="A297" s="73"/>
      <c r="B297" s="73"/>
    </row>
    <row r="298" spans="1:2" s="4" customFormat="1" ht="13.2" x14ac:dyDescent="0.25">
      <c r="A298" s="73"/>
      <c r="B298" s="73"/>
    </row>
    <row r="299" spans="1:2" s="4" customFormat="1" ht="13.2" x14ac:dyDescent="0.25">
      <c r="A299" s="73"/>
      <c r="B299" s="73"/>
    </row>
    <row r="300" spans="1:2" s="4" customFormat="1" ht="13.2" x14ac:dyDescent="0.25">
      <c r="A300" s="73"/>
      <c r="B300" s="73"/>
    </row>
    <row r="301" spans="1:2" s="4" customFormat="1" ht="13.2" x14ac:dyDescent="0.25">
      <c r="A301" s="73"/>
      <c r="B301" s="73"/>
    </row>
    <row r="302" spans="1:2" x14ac:dyDescent="0.3">
      <c r="A302" s="78"/>
      <c r="B302" s="78"/>
    </row>
    <row r="303" spans="1:2" x14ac:dyDescent="0.3">
      <c r="A303" s="78"/>
      <c r="B303" s="78"/>
    </row>
    <row r="304" spans="1:2" x14ac:dyDescent="0.3">
      <c r="A304" s="78"/>
      <c r="B304" s="78"/>
    </row>
    <row r="305" spans="1:2" x14ac:dyDescent="0.3">
      <c r="A305" s="78"/>
      <c r="B305" s="78"/>
    </row>
    <row r="306" spans="1:2" x14ac:dyDescent="0.3">
      <c r="A306" s="78"/>
      <c r="B306" s="78"/>
    </row>
    <row r="307" spans="1:2" x14ac:dyDescent="0.3">
      <c r="A307" s="78"/>
      <c r="B307" s="78"/>
    </row>
    <row r="308" spans="1:2" x14ac:dyDescent="0.3">
      <c r="A308" s="78"/>
      <c r="B308" s="78"/>
    </row>
    <row r="309" spans="1:2" x14ac:dyDescent="0.3">
      <c r="A309" s="78"/>
      <c r="B309" s="78"/>
    </row>
    <row r="310" spans="1:2" x14ac:dyDescent="0.3">
      <c r="A310" s="78"/>
      <c r="B310" s="78"/>
    </row>
    <row r="311" spans="1:2" x14ac:dyDescent="0.3">
      <c r="A311" s="78"/>
      <c r="B311" s="78"/>
    </row>
    <row r="312" spans="1:2" x14ac:dyDescent="0.3">
      <c r="A312" s="78"/>
      <c r="B312" s="78"/>
    </row>
    <row r="313" spans="1:2" x14ac:dyDescent="0.3">
      <c r="A313" s="78"/>
      <c r="B313" s="78"/>
    </row>
    <row r="314" spans="1:2" x14ac:dyDescent="0.3">
      <c r="A314" s="78"/>
      <c r="B314" s="78"/>
    </row>
    <row r="315" spans="1:2" x14ac:dyDescent="0.3">
      <c r="A315" s="78"/>
      <c r="B315" s="78"/>
    </row>
    <row r="316" spans="1:2" x14ac:dyDescent="0.3">
      <c r="A316" s="78"/>
      <c r="B316" s="78"/>
    </row>
    <row r="317" spans="1:2" x14ac:dyDescent="0.3">
      <c r="A317" s="78"/>
      <c r="B317" s="78"/>
    </row>
    <row r="318" spans="1:2" x14ac:dyDescent="0.3">
      <c r="A318" s="78"/>
      <c r="B318" s="78"/>
    </row>
    <row r="319" spans="1:2" x14ac:dyDescent="0.3">
      <c r="A319" s="78"/>
      <c r="B319" s="78"/>
    </row>
    <row r="320" spans="1:2" x14ac:dyDescent="0.3">
      <c r="A320" s="78"/>
      <c r="B320" s="78"/>
    </row>
    <row r="321" spans="1:2" x14ac:dyDescent="0.3">
      <c r="A321" s="78"/>
      <c r="B321" s="78"/>
    </row>
    <row r="322" spans="1:2" x14ac:dyDescent="0.3">
      <c r="A322" s="78"/>
      <c r="B322" s="78"/>
    </row>
    <row r="323" spans="1:2" x14ac:dyDescent="0.3">
      <c r="A323" s="78"/>
      <c r="B323" s="78"/>
    </row>
    <row r="324" spans="1:2" x14ac:dyDescent="0.3">
      <c r="A324" s="78"/>
      <c r="B324" s="78"/>
    </row>
    <row r="325" spans="1:2" x14ac:dyDescent="0.3">
      <c r="A325" s="78"/>
      <c r="B325" s="78"/>
    </row>
    <row r="326" spans="1:2" x14ac:dyDescent="0.3">
      <c r="A326" s="78"/>
      <c r="B326" s="78"/>
    </row>
    <row r="327" spans="1:2" x14ac:dyDescent="0.3">
      <c r="A327" s="78"/>
      <c r="B327" s="78"/>
    </row>
    <row r="328" spans="1:2" x14ac:dyDescent="0.3">
      <c r="A328" s="78"/>
      <c r="B328" s="78"/>
    </row>
    <row r="329" spans="1:2" x14ac:dyDescent="0.3">
      <c r="A329" s="78"/>
      <c r="B329" s="78"/>
    </row>
    <row r="330" spans="1:2" x14ac:dyDescent="0.3">
      <c r="A330" s="78"/>
      <c r="B330" s="78"/>
    </row>
    <row r="331" spans="1:2" x14ac:dyDescent="0.3">
      <c r="A331" s="78"/>
      <c r="B331" s="78"/>
    </row>
    <row r="332" spans="1:2" x14ac:dyDescent="0.3">
      <c r="A332" s="78"/>
      <c r="B332" s="78"/>
    </row>
    <row r="333" spans="1:2" x14ac:dyDescent="0.3">
      <c r="A333" s="78"/>
      <c r="B333" s="78"/>
    </row>
    <row r="334" spans="1:2" x14ac:dyDescent="0.3">
      <c r="A334" s="78"/>
      <c r="B334" s="78"/>
    </row>
    <row r="335" spans="1:2" x14ac:dyDescent="0.3">
      <c r="A335" s="78"/>
      <c r="B335" s="78"/>
    </row>
    <row r="336" spans="1:2" x14ac:dyDescent="0.3">
      <c r="A336" s="78"/>
      <c r="B336" s="78"/>
    </row>
    <row r="337" spans="1:2" x14ac:dyDescent="0.3">
      <c r="A337" s="78"/>
      <c r="B337" s="78"/>
    </row>
    <row r="338" spans="1:2" x14ac:dyDescent="0.3">
      <c r="A338" s="78"/>
      <c r="B338" s="78"/>
    </row>
    <row r="339" spans="1:2" x14ac:dyDescent="0.3">
      <c r="A339" s="78"/>
      <c r="B339" s="78"/>
    </row>
    <row r="340" spans="1:2" x14ac:dyDescent="0.3">
      <c r="A340" s="78"/>
      <c r="B340" s="78"/>
    </row>
    <row r="341" spans="1:2" x14ac:dyDescent="0.3">
      <c r="A341" s="78"/>
      <c r="B341" s="78"/>
    </row>
    <row r="342" spans="1:2" x14ac:dyDescent="0.3">
      <c r="A342" s="78"/>
      <c r="B342" s="78"/>
    </row>
    <row r="343" spans="1:2" x14ac:dyDescent="0.3">
      <c r="A343" s="78"/>
      <c r="B343" s="78"/>
    </row>
    <row r="344" spans="1:2" x14ac:dyDescent="0.3">
      <c r="A344" s="78"/>
      <c r="B344" s="78"/>
    </row>
    <row r="345" spans="1:2" x14ac:dyDescent="0.3">
      <c r="A345" s="78"/>
      <c r="B345" s="78"/>
    </row>
    <row r="346" spans="1:2" x14ac:dyDescent="0.3">
      <c r="A346" s="78"/>
      <c r="B346" s="78"/>
    </row>
    <row r="347" spans="1:2" x14ac:dyDescent="0.3">
      <c r="A347" s="78"/>
      <c r="B347" s="78"/>
    </row>
    <row r="348" spans="1:2" x14ac:dyDescent="0.3">
      <c r="A348" s="78"/>
      <c r="B348" s="78"/>
    </row>
    <row r="349" spans="1:2" x14ac:dyDescent="0.3">
      <c r="A349" s="78"/>
      <c r="B349" s="78"/>
    </row>
    <row r="350" spans="1:2" x14ac:dyDescent="0.3">
      <c r="A350" s="78"/>
      <c r="B350" s="78"/>
    </row>
    <row r="351" spans="1:2" x14ac:dyDescent="0.3">
      <c r="A351" s="78"/>
      <c r="B351" s="78"/>
    </row>
    <row r="352" spans="1:2" x14ac:dyDescent="0.3">
      <c r="A352" s="78"/>
      <c r="B352" s="78"/>
    </row>
    <row r="353" spans="1:2" x14ac:dyDescent="0.3">
      <c r="A353" s="78"/>
      <c r="B353" s="78"/>
    </row>
    <row r="354" spans="1:2" x14ac:dyDescent="0.3">
      <c r="A354" s="78"/>
      <c r="B354" s="78"/>
    </row>
    <row r="355" spans="1:2" x14ac:dyDescent="0.3">
      <c r="A355" s="78"/>
      <c r="B355" s="78"/>
    </row>
    <row r="356" spans="1:2" x14ac:dyDescent="0.3">
      <c r="A356" s="78"/>
      <c r="B356" s="78"/>
    </row>
    <row r="357" spans="1:2" x14ac:dyDescent="0.3">
      <c r="A357" s="78"/>
      <c r="B357" s="78"/>
    </row>
    <row r="358" spans="1:2" x14ac:dyDescent="0.3">
      <c r="A358" s="78"/>
      <c r="B358" s="78"/>
    </row>
    <row r="359" spans="1:2" x14ac:dyDescent="0.3">
      <c r="A359" s="78"/>
      <c r="B359" s="78"/>
    </row>
    <row r="360" spans="1:2" x14ac:dyDescent="0.3">
      <c r="A360" s="78"/>
      <c r="B360" s="78"/>
    </row>
    <row r="361" spans="1:2" x14ac:dyDescent="0.3">
      <c r="A361" s="78"/>
      <c r="B361" s="78"/>
    </row>
    <row r="362" spans="1:2" x14ac:dyDescent="0.3">
      <c r="A362" s="78"/>
      <c r="B362" s="78"/>
    </row>
    <row r="363" spans="1:2" x14ac:dyDescent="0.3">
      <c r="A363" s="78"/>
      <c r="B363" s="78"/>
    </row>
    <row r="364" spans="1:2" x14ac:dyDescent="0.3">
      <c r="A364" s="78"/>
      <c r="B364" s="78"/>
    </row>
    <row r="365" spans="1:2" x14ac:dyDescent="0.3">
      <c r="A365" s="78"/>
      <c r="B365" s="78"/>
    </row>
    <row r="366" spans="1:2" x14ac:dyDescent="0.3">
      <c r="A366" s="78"/>
      <c r="B366" s="78"/>
    </row>
    <row r="367" spans="1:2" x14ac:dyDescent="0.3">
      <c r="A367" s="78"/>
      <c r="B367" s="78"/>
    </row>
  </sheetData>
  <mergeCells count="176">
    <mergeCell ref="GX83:GY83"/>
    <mergeCell ref="GZ83:HA83"/>
    <mergeCell ref="B84:C84"/>
    <mergeCell ref="A92:C92"/>
    <mergeCell ref="I100:J100"/>
    <mergeCell ref="GN83:GO83"/>
    <mergeCell ref="GP83:GQ83"/>
    <mergeCell ref="GR83:GS83"/>
    <mergeCell ref="GT83:GU83"/>
    <mergeCell ref="GV83:GW83"/>
    <mergeCell ref="GD83:GE83"/>
    <mergeCell ref="GF83:GG83"/>
    <mergeCell ref="GH83:GI83"/>
    <mergeCell ref="GJ83:GK83"/>
    <mergeCell ref="GL83:GM83"/>
    <mergeCell ref="FT83:FU83"/>
    <mergeCell ref="FV83:FW83"/>
    <mergeCell ref="FX83:FY83"/>
    <mergeCell ref="FZ83:GA83"/>
    <mergeCell ref="GB83:GC83"/>
    <mergeCell ref="FJ83:FK83"/>
    <mergeCell ref="FL83:FM83"/>
    <mergeCell ref="FN83:FO83"/>
    <mergeCell ref="FP83:FQ83"/>
    <mergeCell ref="FR83:FS83"/>
    <mergeCell ref="EZ83:FA83"/>
    <mergeCell ref="FB83:FC83"/>
    <mergeCell ref="FD83:FE83"/>
    <mergeCell ref="FF83:FG83"/>
    <mergeCell ref="FH83:FI83"/>
    <mergeCell ref="EP83:EQ83"/>
    <mergeCell ref="ER83:ES83"/>
    <mergeCell ref="ET83:EU83"/>
    <mergeCell ref="EV83:EW83"/>
    <mergeCell ref="EX83:EY83"/>
    <mergeCell ref="EF83:EG83"/>
    <mergeCell ref="EH83:EI83"/>
    <mergeCell ref="EJ83:EK83"/>
    <mergeCell ref="EL83:EM83"/>
    <mergeCell ref="EN83:EO83"/>
    <mergeCell ref="DV83:DW83"/>
    <mergeCell ref="DX83:DY83"/>
    <mergeCell ref="DZ83:EA83"/>
    <mergeCell ref="EB83:EC83"/>
    <mergeCell ref="ED83:EE83"/>
    <mergeCell ref="DL83:DM83"/>
    <mergeCell ref="DN83:DO83"/>
    <mergeCell ref="DP83:DQ83"/>
    <mergeCell ref="DR83:DS83"/>
    <mergeCell ref="DT83:DU83"/>
    <mergeCell ref="DB83:DC83"/>
    <mergeCell ref="DD83:DE83"/>
    <mergeCell ref="DF83:DG83"/>
    <mergeCell ref="DH83:DI83"/>
    <mergeCell ref="DJ83:DK83"/>
    <mergeCell ref="CR83:CS83"/>
    <mergeCell ref="CT83:CU83"/>
    <mergeCell ref="CV83:CW83"/>
    <mergeCell ref="CX83:CY83"/>
    <mergeCell ref="CZ83:DA83"/>
    <mergeCell ref="CH83:CI83"/>
    <mergeCell ref="CJ83:CK83"/>
    <mergeCell ref="CL83:CM83"/>
    <mergeCell ref="CN83:CO83"/>
    <mergeCell ref="CP83:CQ83"/>
    <mergeCell ref="BX83:BY83"/>
    <mergeCell ref="BZ83:CA83"/>
    <mergeCell ref="CB83:CC83"/>
    <mergeCell ref="CD83:CE83"/>
    <mergeCell ref="CF83:CG83"/>
    <mergeCell ref="BN83:BO83"/>
    <mergeCell ref="BP83:BQ83"/>
    <mergeCell ref="BR83:BS83"/>
    <mergeCell ref="BT83:BU83"/>
    <mergeCell ref="BV83:BW83"/>
    <mergeCell ref="BD83:BE83"/>
    <mergeCell ref="BF83:BG83"/>
    <mergeCell ref="BH83:BI83"/>
    <mergeCell ref="BJ83:BK83"/>
    <mergeCell ref="BL83:BM83"/>
    <mergeCell ref="AT83:AU83"/>
    <mergeCell ref="AV83:AW83"/>
    <mergeCell ref="AX83:AY83"/>
    <mergeCell ref="AZ83:BA83"/>
    <mergeCell ref="BB83:BC83"/>
    <mergeCell ref="AJ83:AK83"/>
    <mergeCell ref="AL83:AM83"/>
    <mergeCell ref="AN83:AO83"/>
    <mergeCell ref="AP83:AQ83"/>
    <mergeCell ref="AR83:AS83"/>
    <mergeCell ref="Z83:AA83"/>
    <mergeCell ref="AB83:AC83"/>
    <mergeCell ref="AD83:AE83"/>
    <mergeCell ref="AF83:AG83"/>
    <mergeCell ref="AH83:AI83"/>
    <mergeCell ref="B56:C56"/>
    <mergeCell ref="B49:C49"/>
    <mergeCell ref="B72:C72"/>
    <mergeCell ref="B61:C61"/>
    <mergeCell ref="P83:Q83"/>
    <mergeCell ref="R83:S83"/>
    <mergeCell ref="T83:U83"/>
    <mergeCell ref="V83:W83"/>
    <mergeCell ref="X83:Y83"/>
    <mergeCell ref="B73:C73"/>
    <mergeCell ref="B75:C75"/>
    <mergeCell ref="B82:B83"/>
    <mergeCell ref="L83:M83"/>
    <mergeCell ref="N83:O83"/>
    <mergeCell ref="B70:C70"/>
    <mergeCell ref="B71:C71"/>
    <mergeCell ref="B62:C62"/>
    <mergeCell ref="B63:C63"/>
    <mergeCell ref="B64:C64"/>
    <mergeCell ref="B65:C65"/>
    <mergeCell ref="B66:C66"/>
    <mergeCell ref="B33:C33"/>
    <mergeCell ref="B34:C34"/>
    <mergeCell ref="B35:C35"/>
    <mergeCell ref="B36:C36"/>
    <mergeCell ref="B59:C59"/>
    <mergeCell ref="B60:C60"/>
    <mergeCell ref="B67:C67"/>
    <mergeCell ref="B68:C68"/>
    <mergeCell ref="B69:C69"/>
    <mergeCell ref="B42:C42"/>
    <mergeCell ref="B43:C43"/>
    <mergeCell ref="B44:C44"/>
    <mergeCell ref="B45:C45"/>
    <mergeCell ref="B46:C46"/>
    <mergeCell ref="B47:C47"/>
    <mergeCell ref="B48:C48"/>
    <mergeCell ref="B57:C57"/>
    <mergeCell ref="B58:C58"/>
    <mergeCell ref="B50:C50"/>
    <mergeCell ref="B51:C51"/>
    <mergeCell ref="B52:C52"/>
    <mergeCell ref="B53:C53"/>
    <mergeCell ref="B54:C54"/>
    <mergeCell ref="B55:C55"/>
    <mergeCell ref="B38:C38"/>
    <mergeCell ref="B39:C39"/>
    <mergeCell ref="B40:C40"/>
    <mergeCell ref="B41:C41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13:C13"/>
    <mergeCell ref="H2:K2"/>
    <mergeCell ref="H3:K3"/>
    <mergeCell ref="H4:K4"/>
    <mergeCell ref="A7:K7"/>
    <mergeCell ref="A8:K8"/>
    <mergeCell ref="A9:K9"/>
    <mergeCell ref="A10:A11"/>
    <mergeCell ref="B10:C11"/>
    <mergeCell ref="D10:D11"/>
    <mergeCell ref="E10:K10"/>
    <mergeCell ref="B12:C12"/>
  </mergeCells>
  <conditionalFormatting sqref="J67:K81">
    <cfRule type="expression" dxfId="129" priority="10">
      <formula>ROUND(J67,0)-J67&lt;&gt;0</formula>
    </cfRule>
  </conditionalFormatting>
  <conditionalFormatting sqref="J69">
    <cfRule type="expression" dxfId="128" priority="9">
      <formula>ROUND(J69,0)-J69&lt;&gt;0</formula>
    </cfRule>
  </conditionalFormatting>
  <conditionalFormatting sqref="J58:K64">
    <cfRule type="expression" dxfId="127" priority="8">
      <formula>ROUND(J58,0)-J58&lt;&gt;0</formula>
    </cfRule>
  </conditionalFormatting>
  <conditionalFormatting sqref="I45:K55">
    <cfRule type="expression" dxfId="126" priority="7">
      <formula>ROUND(I45,0)-I45&lt;&gt;0</formula>
    </cfRule>
  </conditionalFormatting>
  <conditionalFormatting sqref="H31:J36 H38:J38">
    <cfRule type="expression" dxfId="125" priority="6">
      <formula>ROUND(H31,0)-H31&lt;&gt;0</formula>
    </cfRule>
  </conditionalFormatting>
  <conditionalFormatting sqref="H22:K22 H15:K20">
    <cfRule type="expression" dxfId="124" priority="5">
      <formula>ROUND(H15,0)-H15&lt;&gt;0</formula>
    </cfRule>
  </conditionalFormatting>
  <conditionalFormatting sqref="H24:K25">
    <cfRule type="expression" dxfId="123" priority="4">
      <formula>ROUND(H24,0)-H24&lt;&gt;0</formula>
    </cfRule>
  </conditionalFormatting>
  <conditionalFormatting sqref="H27">
    <cfRule type="expression" dxfId="122" priority="3">
      <formula>ROUND(H27,0)-H27&lt;&gt;0</formula>
    </cfRule>
  </conditionalFormatting>
  <conditionalFormatting sqref="H21:K21">
    <cfRule type="expression" dxfId="121" priority="2">
      <formula>ROUND(H21,0)-H21&lt;&gt;0</formula>
    </cfRule>
  </conditionalFormatting>
  <conditionalFormatting sqref="H37:J37">
    <cfRule type="expression" dxfId="120" priority="1">
      <formula>ROUND(H37,0)-H37&lt;&gt;0</formula>
    </cfRule>
  </conditionalFormatting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69"/>
  <sheetViews>
    <sheetView zoomScale="30" zoomScaleNormal="30" workbookViewId="0">
      <selection activeCell="E11" sqref="E11"/>
    </sheetView>
  </sheetViews>
  <sheetFormatPr defaultColWidth="9.109375" defaultRowHeight="14.4" x14ac:dyDescent="0.3"/>
  <cols>
    <col min="1" max="1" width="21.33203125" style="2" customWidth="1"/>
    <col min="2" max="2" width="48.88671875" style="2" customWidth="1"/>
    <col min="3" max="3" width="96.109375" style="2" customWidth="1"/>
    <col min="4" max="4" width="17.33203125" style="2" customWidth="1"/>
    <col min="5" max="5" width="50.5546875" style="2" customWidth="1"/>
    <col min="6" max="6" width="32.5546875" style="2" customWidth="1"/>
    <col min="7" max="7" width="42.88671875" style="2" customWidth="1"/>
    <col min="8" max="8" width="41.88671875" style="2" customWidth="1"/>
    <col min="9" max="9" width="33.109375" style="2" customWidth="1"/>
    <col min="10" max="10" width="30.88671875" style="2" customWidth="1"/>
    <col min="11" max="11" width="30.33203125" style="2" customWidth="1"/>
    <col min="12" max="16" width="24.5546875" style="2" hidden="1" customWidth="1"/>
    <col min="17" max="17" width="37.44140625" style="2" hidden="1" customWidth="1"/>
    <col min="18" max="19" width="30.33203125" style="2" hidden="1" customWidth="1"/>
    <col min="20" max="20" width="31.6640625" style="2" hidden="1" customWidth="1"/>
    <col min="21" max="21" width="32.6640625" style="2" hidden="1" customWidth="1"/>
    <col min="22" max="45" width="0" style="2" hidden="1" customWidth="1"/>
    <col min="46" max="16384" width="9.109375" style="2"/>
  </cols>
  <sheetData>
    <row r="1" spans="1:19" ht="22.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2.8" x14ac:dyDescent="0.4">
      <c r="A2" s="1"/>
      <c r="B2" s="1"/>
      <c r="C2" s="1"/>
      <c r="D2" s="1"/>
      <c r="E2" s="1"/>
      <c r="F2" s="1"/>
      <c r="G2" s="1"/>
      <c r="H2" s="128" t="s">
        <v>15</v>
      </c>
      <c r="I2" s="128"/>
      <c r="J2" s="128"/>
      <c r="K2" s="128"/>
    </row>
    <row r="3" spans="1:19" ht="22.8" x14ac:dyDescent="0.4">
      <c r="A3" s="1"/>
      <c r="B3" s="1"/>
      <c r="C3" s="1"/>
      <c r="D3" s="1"/>
      <c r="E3" s="1"/>
      <c r="F3" s="1"/>
      <c r="G3" s="1"/>
      <c r="H3" s="128" t="s">
        <v>16</v>
      </c>
      <c r="I3" s="128"/>
      <c r="J3" s="128"/>
      <c r="K3" s="128"/>
    </row>
    <row r="4" spans="1:19" ht="22.8" x14ac:dyDescent="0.4">
      <c r="A4" s="1"/>
      <c r="B4" s="1"/>
      <c r="C4" s="1"/>
      <c r="D4" s="1"/>
      <c r="E4" s="1"/>
      <c r="F4" s="1"/>
      <c r="G4" s="1"/>
      <c r="H4" s="128" t="s">
        <v>17</v>
      </c>
      <c r="I4" s="128"/>
      <c r="J4" s="128"/>
      <c r="K4" s="128"/>
    </row>
    <row r="5" spans="1:19" ht="22.8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4" x14ac:dyDescent="0.95">
      <c r="A7" s="129" t="s">
        <v>200</v>
      </c>
      <c r="B7" s="129"/>
      <c r="C7" s="129"/>
      <c r="D7" s="129"/>
      <c r="E7" s="130"/>
      <c r="F7" s="130"/>
      <c r="G7" s="130"/>
      <c r="H7" s="130"/>
      <c r="I7" s="130"/>
      <c r="J7" s="130"/>
      <c r="K7" s="130"/>
    </row>
    <row r="8" spans="1:19" ht="52.8" x14ac:dyDescent="0.85">
      <c r="A8" s="129" t="s">
        <v>13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9" ht="37.5" customHeight="1" x14ac:dyDescent="0.55000000000000004">
      <c r="A9" s="131" t="s">
        <v>18</v>
      </c>
      <c r="B9" s="131"/>
      <c r="C9" s="131"/>
      <c r="D9" s="131"/>
      <c r="E9" s="132"/>
      <c r="F9" s="132"/>
      <c r="G9" s="132"/>
      <c r="H9" s="132"/>
      <c r="I9" s="132"/>
      <c r="J9" s="132"/>
      <c r="K9" s="132"/>
    </row>
    <row r="10" spans="1:19" s="4" customFormat="1" ht="32.25" customHeight="1" x14ac:dyDescent="0.25">
      <c r="A10" s="133" t="s">
        <v>19</v>
      </c>
      <c r="B10" s="135" t="s">
        <v>0</v>
      </c>
      <c r="C10" s="136"/>
      <c r="D10" s="139" t="s">
        <v>20</v>
      </c>
      <c r="E10" s="141" t="s">
        <v>21</v>
      </c>
      <c r="F10" s="142"/>
      <c r="G10" s="142"/>
      <c r="H10" s="142"/>
      <c r="I10" s="142"/>
      <c r="J10" s="143"/>
      <c r="K10" s="144"/>
    </row>
    <row r="11" spans="1:19" s="4" customFormat="1" ht="114.75" customHeight="1" x14ac:dyDescent="0.25">
      <c r="A11" s="134"/>
      <c r="B11" s="137"/>
      <c r="C11" s="138"/>
      <c r="D11" s="140"/>
      <c r="E11" s="5" t="s">
        <v>22</v>
      </c>
      <c r="F11" s="5" t="s">
        <v>23</v>
      </c>
      <c r="G11" s="116" t="s">
        <v>24</v>
      </c>
      <c r="H11" s="116" t="s">
        <v>1</v>
      </c>
      <c r="I11" s="116" t="s">
        <v>2</v>
      </c>
      <c r="J11" s="116" t="s">
        <v>3</v>
      </c>
      <c r="K11" s="116" t="s">
        <v>4</v>
      </c>
    </row>
    <row r="12" spans="1:19" s="4" customFormat="1" ht="25.5" hidden="1" customHeight="1" x14ac:dyDescent="0.5">
      <c r="A12" s="6">
        <v>1</v>
      </c>
      <c r="B12" s="145">
        <v>2</v>
      </c>
      <c r="C12" s="145"/>
      <c r="D12" s="7">
        <v>3</v>
      </c>
      <c r="E12" s="8">
        <v>4</v>
      </c>
      <c r="F12" s="8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</row>
    <row r="13" spans="1:19" s="12" customFormat="1" ht="62.25" customHeight="1" x14ac:dyDescent="0.55000000000000004">
      <c r="A13" s="9">
        <v>1</v>
      </c>
      <c r="B13" s="126" t="s">
        <v>25</v>
      </c>
      <c r="C13" s="127"/>
      <c r="D13" s="10" t="s">
        <v>26</v>
      </c>
      <c r="E13" s="11">
        <f>G13-F13</f>
        <v>126609926</v>
      </c>
      <c r="F13" s="11"/>
      <c r="G13" s="11">
        <f t="shared" ref="G13:G24" si="0">H13+I13+J13+K13</f>
        <v>126609926</v>
      </c>
      <c r="H13" s="11">
        <f>H14+H23+H26+H30</f>
        <v>116777137</v>
      </c>
      <c r="I13" s="11">
        <f>I14+I23+I26+I30</f>
        <v>4659136</v>
      </c>
      <c r="J13" s="11">
        <f>J14+J23+J26+J30</f>
        <v>5173653</v>
      </c>
      <c r="K13" s="11"/>
      <c r="Q13" s="13">
        <v>111909897</v>
      </c>
      <c r="R13" s="13">
        <f t="shared" ref="R13:R39" si="1">E13-Q13</f>
        <v>14700029</v>
      </c>
      <c r="S13" s="82">
        <f>R13/Q13*100</f>
        <v>13.135593360433528</v>
      </c>
    </row>
    <row r="14" spans="1:19" s="12" customFormat="1" ht="65.25" customHeight="1" x14ac:dyDescent="0.55000000000000004">
      <c r="A14" s="14" t="s">
        <v>27</v>
      </c>
      <c r="B14" s="152" t="s">
        <v>185</v>
      </c>
      <c r="C14" s="153"/>
      <c r="D14" s="15" t="s">
        <v>26</v>
      </c>
      <c r="E14" s="16">
        <f t="shared" ref="E14:E22" si="2">G14-F14</f>
        <v>107590605</v>
      </c>
      <c r="F14" s="16"/>
      <c r="G14" s="16">
        <f>H14+I14+J14+K14</f>
        <v>107590605</v>
      </c>
      <c r="H14" s="16">
        <f>SUM(H15:H22)</f>
        <v>97700526</v>
      </c>
      <c r="I14" s="16">
        <f>SUM(I15:I22)</f>
        <v>4659136</v>
      </c>
      <c r="J14" s="16">
        <f>SUM(J15:J22)</f>
        <v>5230943</v>
      </c>
      <c r="K14" s="16"/>
      <c r="Q14" s="86">
        <v>95825185</v>
      </c>
      <c r="R14" s="13">
        <f t="shared" si="1"/>
        <v>11765420</v>
      </c>
      <c r="S14" s="13">
        <f t="shared" ref="S14:S24" si="3">R14/Q14*100</f>
        <v>12.278003950631559</v>
      </c>
    </row>
    <row r="15" spans="1:19" s="12" customFormat="1" ht="63.75" customHeight="1" x14ac:dyDescent="0.55000000000000004">
      <c r="A15" s="17" t="s">
        <v>29</v>
      </c>
      <c r="B15" s="146" t="s">
        <v>186</v>
      </c>
      <c r="C15" s="147"/>
      <c r="D15" s="18" t="s">
        <v>26</v>
      </c>
      <c r="E15" s="19">
        <f t="shared" si="2"/>
        <v>8559703</v>
      </c>
      <c r="F15" s="19"/>
      <c r="G15" s="20">
        <f t="shared" si="0"/>
        <v>8559703</v>
      </c>
      <c r="H15" s="19">
        <v>8506213</v>
      </c>
      <c r="I15" s="19"/>
      <c r="J15" s="19">
        <v>53490</v>
      </c>
      <c r="K15" s="19"/>
      <c r="Q15" s="86">
        <v>7498536</v>
      </c>
      <c r="R15" s="13">
        <f t="shared" si="1"/>
        <v>1061167</v>
      </c>
      <c r="S15" s="13">
        <f t="shared" si="3"/>
        <v>14.151655736533106</v>
      </c>
    </row>
    <row r="16" spans="1:19" s="12" customFormat="1" ht="61.5" customHeight="1" x14ac:dyDescent="0.55000000000000004">
      <c r="A16" s="17" t="s">
        <v>31</v>
      </c>
      <c r="B16" s="146" t="s">
        <v>187</v>
      </c>
      <c r="C16" s="147"/>
      <c r="D16" s="18" t="s">
        <v>26</v>
      </c>
      <c r="E16" s="19">
        <f t="shared" si="2"/>
        <v>82440717</v>
      </c>
      <c r="F16" s="19"/>
      <c r="G16" s="20">
        <f t="shared" si="0"/>
        <v>82440717</v>
      </c>
      <c r="H16" s="19">
        <f>[10]Лист1!B5</f>
        <v>75716328</v>
      </c>
      <c r="I16" s="19">
        <f>[10]Лист1!B6</f>
        <v>4659136</v>
      </c>
      <c r="J16" s="19">
        <f>[10]Лист1!B7</f>
        <v>2065253</v>
      </c>
      <c r="K16" s="19"/>
      <c r="Q16" s="86">
        <v>73319845</v>
      </c>
      <c r="R16" s="13">
        <f t="shared" si="1"/>
        <v>9120872</v>
      </c>
      <c r="S16" s="13">
        <f t="shared" si="3"/>
        <v>12.439840809810768</v>
      </c>
    </row>
    <row r="17" spans="1:19" s="12" customFormat="1" ht="59.25" customHeight="1" x14ac:dyDescent="0.55000000000000004">
      <c r="A17" s="17" t="s">
        <v>33</v>
      </c>
      <c r="B17" s="154" t="s">
        <v>188</v>
      </c>
      <c r="C17" s="155"/>
      <c r="D17" s="18" t="s">
        <v>26</v>
      </c>
      <c r="E17" s="19">
        <f t="shared" si="2"/>
        <v>9065496</v>
      </c>
      <c r="F17" s="19"/>
      <c r="G17" s="20">
        <f t="shared" si="0"/>
        <v>9065496</v>
      </c>
      <c r="H17" s="19">
        <v>9065496</v>
      </c>
      <c r="I17" s="19"/>
      <c r="J17" s="19"/>
      <c r="K17" s="19"/>
      <c r="Q17" s="86">
        <v>7944812</v>
      </c>
      <c r="R17" s="13">
        <f t="shared" si="1"/>
        <v>1120684</v>
      </c>
      <c r="S17" s="13">
        <f>R17/Q17*100</f>
        <v>14.105859270175305</v>
      </c>
    </row>
    <row r="18" spans="1:19" s="12" customFormat="1" ht="59.25" customHeight="1" x14ac:dyDescent="0.55000000000000004">
      <c r="A18" s="17" t="s">
        <v>35</v>
      </c>
      <c r="B18" s="146" t="s">
        <v>189</v>
      </c>
      <c r="C18" s="147"/>
      <c r="D18" s="18" t="s">
        <v>26</v>
      </c>
      <c r="E18" s="19">
        <f t="shared" si="2"/>
        <v>5889288</v>
      </c>
      <c r="F18" s="19"/>
      <c r="G18" s="20">
        <f t="shared" si="0"/>
        <v>5889288</v>
      </c>
      <c r="H18" s="19">
        <f>[10]Лист1!B18</f>
        <v>2955088</v>
      </c>
      <c r="I18" s="19"/>
      <c r="J18" s="19">
        <f>[10]Лист1!B20</f>
        <v>2934200</v>
      </c>
      <c r="K18" s="19"/>
      <c r="Q18" s="86">
        <v>5610727</v>
      </c>
      <c r="R18" s="13">
        <f t="shared" si="1"/>
        <v>278561</v>
      </c>
      <c r="S18" s="13">
        <f t="shared" si="3"/>
        <v>4.9647933324861473</v>
      </c>
    </row>
    <row r="19" spans="1:19" s="12" customFormat="1" ht="69" customHeight="1" x14ac:dyDescent="0.55000000000000004">
      <c r="A19" s="17" t="s">
        <v>37</v>
      </c>
      <c r="B19" s="156" t="s">
        <v>190</v>
      </c>
      <c r="C19" s="157"/>
      <c r="D19" s="18" t="s">
        <v>26</v>
      </c>
      <c r="E19" s="19">
        <f t="shared" si="2"/>
        <v>178000</v>
      </c>
      <c r="F19" s="19"/>
      <c r="G19" s="20">
        <f t="shared" si="0"/>
        <v>178000</v>
      </c>
      <c r="H19" s="19"/>
      <c r="I19" s="19"/>
      <c r="J19" s="19">
        <v>178000</v>
      </c>
      <c r="K19" s="19"/>
      <c r="Q19" s="86">
        <v>157831</v>
      </c>
      <c r="R19" s="13">
        <f t="shared" si="1"/>
        <v>20169</v>
      </c>
      <c r="S19" s="13">
        <f t="shared" si="3"/>
        <v>12.778858399173801</v>
      </c>
    </row>
    <row r="20" spans="1:19" s="12" customFormat="1" ht="85.5" customHeight="1" x14ac:dyDescent="0.55000000000000004">
      <c r="A20" s="17" t="s">
        <v>39</v>
      </c>
      <c r="B20" s="156" t="s">
        <v>191</v>
      </c>
      <c r="C20" s="157"/>
      <c r="D20" s="18" t="s">
        <v>26</v>
      </c>
      <c r="E20" s="19">
        <f t="shared" si="2"/>
        <v>323401</v>
      </c>
      <c r="F20" s="19"/>
      <c r="G20" s="20">
        <f t="shared" si="0"/>
        <v>323401</v>
      </c>
      <c r="H20" s="19">
        <v>323401</v>
      </c>
      <c r="I20" s="19"/>
      <c r="J20" s="19"/>
      <c r="K20" s="19"/>
      <c r="Q20" s="86">
        <v>250034</v>
      </c>
      <c r="R20" s="13">
        <f t="shared" si="1"/>
        <v>73367</v>
      </c>
      <c r="S20" s="13">
        <f t="shared" si="3"/>
        <v>29.342809377924599</v>
      </c>
    </row>
    <row r="21" spans="1:19" s="12" customFormat="1" ht="100.5" customHeight="1" x14ac:dyDescent="0.55000000000000004">
      <c r="A21" s="17" t="s">
        <v>40</v>
      </c>
      <c r="B21" s="156" t="s">
        <v>192</v>
      </c>
      <c r="C21" s="157"/>
      <c r="D21" s="18" t="s">
        <v>26</v>
      </c>
      <c r="E21" s="19">
        <f t="shared" si="2"/>
        <v>0</v>
      </c>
      <c r="F21" s="19"/>
      <c r="G21" s="20">
        <f t="shared" si="0"/>
        <v>0</v>
      </c>
      <c r="H21" s="19"/>
      <c r="I21" s="19"/>
      <c r="J21" s="19">
        <v>0</v>
      </c>
      <c r="K21" s="19"/>
      <c r="Q21" s="13">
        <v>0</v>
      </c>
      <c r="R21" s="13">
        <f t="shared" si="1"/>
        <v>0</v>
      </c>
      <c r="S21" s="13" t="e">
        <f>R21/Q21*100</f>
        <v>#DIV/0!</v>
      </c>
    </row>
    <row r="22" spans="1:19" s="12" customFormat="1" ht="63.75" customHeight="1" x14ac:dyDescent="0.55000000000000004">
      <c r="A22" s="17" t="s">
        <v>42</v>
      </c>
      <c r="B22" s="156" t="s">
        <v>193</v>
      </c>
      <c r="C22" s="157"/>
      <c r="D22" s="18" t="s">
        <v>26</v>
      </c>
      <c r="E22" s="19">
        <f t="shared" si="2"/>
        <v>1134000</v>
      </c>
      <c r="F22" s="19"/>
      <c r="G22" s="20">
        <f t="shared" si="0"/>
        <v>1134000</v>
      </c>
      <c r="H22" s="19">
        <v>1134000</v>
      </c>
      <c r="I22" s="19"/>
      <c r="J22" s="19"/>
      <c r="K22" s="19"/>
      <c r="Q22" s="86">
        <v>1043400</v>
      </c>
      <c r="R22" s="13">
        <f t="shared" si="1"/>
        <v>90600</v>
      </c>
      <c r="S22" s="13">
        <f>R22/Q22*100</f>
        <v>8.6831512363427255</v>
      </c>
    </row>
    <row r="23" spans="1:19" s="12" customFormat="1" ht="62.25" customHeight="1" x14ac:dyDescent="0.55000000000000004">
      <c r="A23" s="14" t="s">
        <v>45</v>
      </c>
      <c r="B23" s="152" t="s">
        <v>46</v>
      </c>
      <c r="C23" s="153"/>
      <c r="D23" s="15" t="s">
        <v>26</v>
      </c>
      <c r="E23" s="21">
        <f>E24+E25</f>
        <v>6104542</v>
      </c>
      <c r="F23" s="21"/>
      <c r="G23" s="16">
        <f t="shared" si="0"/>
        <v>6104542</v>
      </c>
      <c r="H23" s="16">
        <f>H24+H25</f>
        <v>6104542</v>
      </c>
      <c r="I23" s="16"/>
      <c r="J23" s="16"/>
      <c r="K23" s="16"/>
      <c r="Q23" s="13">
        <v>5320511</v>
      </c>
      <c r="R23" s="13">
        <f t="shared" si="1"/>
        <v>784031</v>
      </c>
      <c r="S23" s="13">
        <f t="shared" si="3"/>
        <v>14.736009379550197</v>
      </c>
    </row>
    <row r="24" spans="1:19" s="12" customFormat="1" ht="56.25" customHeight="1" x14ac:dyDescent="0.55000000000000004">
      <c r="A24" s="17" t="s">
        <v>47</v>
      </c>
      <c r="B24" s="146" t="s">
        <v>48</v>
      </c>
      <c r="C24" s="147"/>
      <c r="D24" s="18" t="s">
        <v>26</v>
      </c>
      <c r="E24" s="19">
        <f>G24-F24</f>
        <v>6104542</v>
      </c>
      <c r="F24" s="19"/>
      <c r="G24" s="20">
        <f t="shared" si="0"/>
        <v>6104542</v>
      </c>
      <c r="H24" s="19">
        <v>6104542</v>
      </c>
      <c r="I24" s="19"/>
      <c r="J24" s="19"/>
      <c r="K24" s="19"/>
      <c r="Q24" s="86">
        <v>5320511</v>
      </c>
      <c r="R24" s="13">
        <f t="shared" si="1"/>
        <v>784031</v>
      </c>
      <c r="S24" s="13">
        <f t="shared" si="3"/>
        <v>14.736009379550197</v>
      </c>
    </row>
    <row r="25" spans="1:19" s="12" customFormat="1" ht="62.25" customHeight="1" x14ac:dyDescent="0.55000000000000004">
      <c r="A25" s="17" t="s">
        <v>49</v>
      </c>
      <c r="B25" s="146" t="s">
        <v>50</v>
      </c>
      <c r="C25" s="147"/>
      <c r="D25" s="18" t="s">
        <v>26</v>
      </c>
      <c r="E25" s="19"/>
      <c r="F25" s="19"/>
      <c r="G25" s="20"/>
      <c r="H25" s="19"/>
      <c r="I25" s="19"/>
      <c r="J25" s="19"/>
      <c r="K25" s="19"/>
      <c r="Q25" s="13"/>
      <c r="R25" s="13">
        <f t="shared" si="1"/>
        <v>0</v>
      </c>
    </row>
    <row r="26" spans="1:19" s="12" customFormat="1" ht="78.75" customHeight="1" x14ac:dyDescent="0.55000000000000004">
      <c r="A26" s="14" t="s">
        <v>51</v>
      </c>
      <c r="B26" s="152" t="s">
        <v>52</v>
      </c>
      <c r="C26" s="153"/>
      <c r="D26" s="15" t="s">
        <v>26</v>
      </c>
      <c r="E26" s="21">
        <f>E27+E28+E29</f>
        <v>4843891</v>
      </c>
      <c r="F26" s="21"/>
      <c r="G26" s="16">
        <f>G27+G28+G29</f>
        <v>4843891</v>
      </c>
      <c r="H26" s="16">
        <f>H27+H28+H29</f>
        <v>4843891</v>
      </c>
      <c r="I26" s="16"/>
      <c r="J26" s="16"/>
      <c r="K26" s="16"/>
      <c r="Q26" s="13">
        <v>4294879</v>
      </c>
      <c r="R26" s="13">
        <f t="shared" si="1"/>
        <v>549012</v>
      </c>
      <c r="S26" s="13">
        <f t="shared" ref="S26:S39" si="4">R26/Q26*100</f>
        <v>12.782944525328885</v>
      </c>
    </row>
    <row r="27" spans="1:19" s="12" customFormat="1" ht="87.75" customHeight="1" x14ac:dyDescent="0.55000000000000004">
      <c r="A27" s="17" t="s">
        <v>53</v>
      </c>
      <c r="B27" s="146" t="s">
        <v>152</v>
      </c>
      <c r="C27" s="147"/>
      <c r="D27" s="18" t="s">
        <v>26</v>
      </c>
      <c r="E27" s="19">
        <f t="shared" ref="E27:E32" si="5">G27-F27</f>
        <v>4843891</v>
      </c>
      <c r="F27" s="19"/>
      <c r="G27" s="20">
        <f>H27+I27+J27+K27</f>
        <v>4843891</v>
      </c>
      <c r="H27" s="19">
        <f>[10]Лист1!B31</f>
        <v>4843891</v>
      </c>
      <c r="I27" s="19"/>
      <c r="J27" s="19"/>
      <c r="K27" s="19"/>
      <c r="Q27" s="86">
        <v>4294879</v>
      </c>
      <c r="R27" s="13">
        <f t="shared" si="1"/>
        <v>549012</v>
      </c>
      <c r="S27" s="13">
        <f t="shared" si="4"/>
        <v>12.782944525328885</v>
      </c>
    </row>
    <row r="28" spans="1:19" s="12" customFormat="1" ht="46.5" hidden="1" customHeight="1" x14ac:dyDescent="0.55000000000000004">
      <c r="A28" s="17" t="s">
        <v>54</v>
      </c>
      <c r="B28" s="146" t="s">
        <v>55</v>
      </c>
      <c r="C28" s="147"/>
      <c r="D28" s="18" t="s">
        <v>26</v>
      </c>
      <c r="E28" s="19">
        <f t="shared" si="5"/>
        <v>0</v>
      </c>
      <c r="F28" s="19"/>
      <c r="G28" s="20">
        <f>H28+I28+J28+K28</f>
        <v>0</v>
      </c>
      <c r="H28" s="19"/>
      <c r="I28" s="19"/>
      <c r="J28" s="19"/>
      <c r="K28" s="19"/>
      <c r="Q28" s="13">
        <v>0</v>
      </c>
      <c r="R28" s="13">
        <f t="shared" si="1"/>
        <v>0</v>
      </c>
      <c r="S28" s="13" t="e">
        <f t="shared" si="4"/>
        <v>#DIV/0!</v>
      </c>
    </row>
    <row r="29" spans="1:19" s="12" customFormat="1" ht="61.5" hidden="1" customHeight="1" x14ac:dyDescent="0.55000000000000004">
      <c r="A29" s="17" t="s">
        <v>56</v>
      </c>
      <c r="B29" s="146" t="s">
        <v>57</v>
      </c>
      <c r="C29" s="147"/>
      <c r="D29" s="18" t="s">
        <v>26</v>
      </c>
      <c r="E29" s="19">
        <f t="shared" si="5"/>
        <v>0</v>
      </c>
      <c r="F29" s="19"/>
      <c r="G29" s="20">
        <f>H29+I29+J29+K29</f>
        <v>0</v>
      </c>
      <c r="H29" s="19"/>
      <c r="I29" s="19"/>
      <c r="J29" s="19"/>
      <c r="K29" s="19"/>
      <c r="Q29" s="13">
        <v>0</v>
      </c>
      <c r="R29" s="13">
        <f t="shared" si="1"/>
        <v>0</v>
      </c>
      <c r="S29" s="13" t="e">
        <f t="shared" si="4"/>
        <v>#DIV/0!</v>
      </c>
    </row>
    <row r="30" spans="1:19" s="12" customFormat="1" ht="65.25" customHeight="1" x14ac:dyDescent="0.55000000000000004">
      <c r="A30" s="14" t="s">
        <v>58</v>
      </c>
      <c r="B30" s="152" t="s">
        <v>59</v>
      </c>
      <c r="C30" s="153"/>
      <c r="D30" s="15" t="s">
        <v>26</v>
      </c>
      <c r="E30" s="21">
        <f t="shared" si="5"/>
        <v>8070888</v>
      </c>
      <c r="F30" s="21"/>
      <c r="G30" s="21">
        <f>SUM(H30:K30)</f>
        <v>8070888</v>
      </c>
      <c r="H30" s="21">
        <f>SUM(H31:H38)</f>
        <v>8128178</v>
      </c>
      <c r="I30" s="21"/>
      <c r="J30" s="21">
        <f>SUM(J31:J38)</f>
        <v>-57290</v>
      </c>
      <c r="K30" s="21"/>
      <c r="Q30" s="13">
        <v>6469322</v>
      </c>
      <c r="R30" s="13">
        <f t="shared" si="1"/>
        <v>1601566</v>
      </c>
      <c r="S30" s="13">
        <f t="shared" si="4"/>
        <v>24.756319132051242</v>
      </c>
    </row>
    <row r="31" spans="1:19" s="12" customFormat="1" ht="51.75" customHeight="1" x14ac:dyDescent="0.55000000000000004">
      <c r="A31" s="17" t="s">
        <v>60</v>
      </c>
      <c r="B31" s="146" t="s">
        <v>61</v>
      </c>
      <c r="C31" s="147"/>
      <c r="D31" s="18" t="s">
        <v>26</v>
      </c>
      <c r="E31" s="19">
        <f t="shared" si="5"/>
        <v>1616000</v>
      </c>
      <c r="F31" s="19"/>
      <c r="G31" s="20">
        <f>H31+I31+J31+K31</f>
        <v>1616000</v>
      </c>
      <c r="H31" s="19"/>
      <c r="I31" s="19"/>
      <c r="J31" s="19">
        <v>1616000</v>
      </c>
      <c r="K31" s="19"/>
      <c r="Q31" s="86">
        <v>1342280</v>
      </c>
      <c r="R31" s="13">
        <f t="shared" si="1"/>
        <v>273720</v>
      </c>
      <c r="S31" s="13">
        <f t="shared" si="4"/>
        <v>20.392168549035969</v>
      </c>
    </row>
    <row r="32" spans="1:19" s="12" customFormat="1" ht="59.25" customHeight="1" x14ac:dyDescent="0.55000000000000004">
      <c r="A32" s="17" t="s">
        <v>62</v>
      </c>
      <c r="B32" s="154" t="s">
        <v>63</v>
      </c>
      <c r="C32" s="155"/>
      <c r="D32" s="18" t="s">
        <v>26</v>
      </c>
      <c r="E32" s="19">
        <f t="shared" si="5"/>
        <v>94060</v>
      </c>
      <c r="F32" s="19"/>
      <c r="G32" s="20">
        <f>H32+I32+J32+K32</f>
        <v>94060</v>
      </c>
      <c r="H32" s="19"/>
      <c r="I32" s="19"/>
      <c r="J32" s="19">
        <v>94060</v>
      </c>
      <c r="K32" s="19"/>
      <c r="Q32" s="86">
        <v>82360</v>
      </c>
      <c r="R32" s="13">
        <f t="shared" si="1"/>
        <v>11700</v>
      </c>
      <c r="S32" s="13">
        <f t="shared" si="4"/>
        <v>14.20592520641088</v>
      </c>
    </row>
    <row r="33" spans="1:21" s="12" customFormat="1" ht="72" customHeight="1" x14ac:dyDescent="0.55000000000000004">
      <c r="A33" s="17" t="s">
        <v>64</v>
      </c>
      <c r="B33" s="146" t="s">
        <v>65</v>
      </c>
      <c r="C33" s="147"/>
      <c r="D33" s="18" t="s">
        <v>26</v>
      </c>
      <c r="E33" s="19"/>
      <c r="F33" s="19"/>
      <c r="G33" s="20"/>
      <c r="H33" s="19"/>
      <c r="I33" s="19"/>
      <c r="J33" s="19"/>
      <c r="K33" s="19"/>
      <c r="Q33" s="13"/>
      <c r="R33" s="13">
        <f t="shared" si="1"/>
        <v>0</v>
      </c>
      <c r="S33" s="13" t="e">
        <f t="shared" si="4"/>
        <v>#DIV/0!</v>
      </c>
    </row>
    <row r="34" spans="1:21" s="12" customFormat="1" ht="51.75" customHeight="1" x14ac:dyDescent="0.55000000000000004">
      <c r="A34" s="17" t="s">
        <v>66</v>
      </c>
      <c r="B34" s="146" t="s">
        <v>67</v>
      </c>
      <c r="C34" s="147"/>
      <c r="D34" s="18" t="s">
        <v>26</v>
      </c>
      <c r="E34" s="19">
        <f t="shared" ref="E34:E40" si="6">G34-F34</f>
        <v>8128178</v>
      </c>
      <c r="F34" s="19"/>
      <c r="G34" s="20">
        <f t="shared" ref="G34:G40" si="7">H34+I34+J34+K34</f>
        <v>8128178</v>
      </c>
      <c r="H34" s="19">
        <v>8128178</v>
      </c>
      <c r="I34" s="19"/>
      <c r="J34" s="19"/>
      <c r="K34" s="19"/>
      <c r="Q34" s="86">
        <v>6350700</v>
      </c>
      <c r="R34" s="13">
        <f t="shared" si="1"/>
        <v>1777478</v>
      </c>
      <c r="S34" s="13">
        <f t="shared" si="4"/>
        <v>27.98869415969893</v>
      </c>
    </row>
    <row r="35" spans="1:21" s="12" customFormat="1" ht="45" customHeight="1" x14ac:dyDescent="0.55000000000000004">
      <c r="A35" s="17" t="s">
        <v>68</v>
      </c>
      <c r="B35" s="146" t="s">
        <v>69</v>
      </c>
      <c r="C35" s="147"/>
      <c r="D35" s="18" t="s">
        <v>26</v>
      </c>
      <c r="E35" s="19">
        <f t="shared" si="6"/>
        <v>0</v>
      </c>
      <c r="F35" s="19"/>
      <c r="G35" s="20">
        <f t="shared" si="7"/>
        <v>0</v>
      </c>
      <c r="H35" s="19"/>
      <c r="I35" s="19"/>
      <c r="J35" s="19">
        <v>0</v>
      </c>
      <c r="K35" s="19"/>
      <c r="Q35" s="13">
        <v>0</v>
      </c>
      <c r="R35" s="13">
        <f t="shared" si="1"/>
        <v>0</v>
      </c>
      <c r="S35" s="13" t="e">
        <f t="shared" si="4"/>
        <v>#DIV/0!</v>
      </c>
      <c r="T35" s="13"/>
      <c r="U35" s="13"/>
    </row>
    <row r="36" spans="1:21" s="12" customFormat="1" ht="66" customHeight="1" x14ac:dyDescent="0.55000000000000004">
      <c r="A36" s="17" t="s">
        <v>70</v>
      </c>
      <c r="B36" s="146" t="s">
        <v>166</v>
      </c>
      <c r="C36" s="147"/>
      <c r="D36" s="18" t="s">
        <v>26</v>
      </c>
      <c r="E36" s="19">
        <f t="shared" si="6"/>
        <v>710880</v>
      </c>
      <c r="F36" s="19"/>
      <c r="G36" s="20">
        <f t="shared" si="7"/>
        <v>710880</v>
      </c>
      <c r="H36" s="19"/>
      <c r="I36" s="19"/>
      <c r="J36" s="19">
        <v>710880</v>
      </c>
      <c r="K36" s="19"/>
      <c r="Q36" s="86">
        <v>812190</v>
      </c>
      <c r="R36" s="13">
        <f t="shared" si="1"/>
        <v>-101310</v>
      </c>
      <c r="S36" s="13">
        <f t="shared" si="4"/>
        <v>-12.473682266464744</v>
      </c>
    </row>
    <row r="37" spans="1:21" s="12" customFormat="1" ht="66" customHeight="1" x14ac:dyDescent="0.55000000000000004">
      <c r="A37" s="17" t="s">
        <v>153</v>
      </c>
      <c r="B37" s="146" t="s">
        <v>154</v>
      </c>
      <c r="C37" s="147"/>
      <c r="D37" s="18" t="s">
        <v>26</v>
      </c>
      <c r="E37" s="19">
        <f t="shared" si="6"/>
        <v>858896</v>
      </c>
      <c r="F37" s="19"/>
      <c r="G37" s="20">
        <f t="shared" si="7"/>
        <v>858896</v>
      </c>
      <c r="H37" s="19"/>
      <c r="I37" s="19"/>
      <c r="J37" s="19">
        <v>858896</v>
      </c>
      <c r="K37" s="19"/>
      <c r="Q37" s="86">
        <v>677744</v>
      </c>
      <c r="R37" s="13">
        <f t="shared" si="1"/>
        <v>181152</v>
      </c>
      <c r="S37" s="13">
        <f t="shared" si="4"/>
        <v>26.728676314360584</v>
      </c>
    </row>
    <row r="38" spans="1:21" s="12" customFormat="1" ht="66" customHeight="1" x14ac:dyDescent="0.55000000000000004">
      <c r="A38" s="17" t="s">
        <v>169</v>
      </c>
      <c r="B38" s="146" t="s">
        <v>163</v>
      </c>
      <c r="C38" s="147"/>
      <c r="D38" s="18" t="s">
        <v>26</v>
      </c>
      <c r="E38" s="19">
        <f t="shared" si="6"/>
        <v>-3337126</v>
      </c>
      <c r="F38" s="19"/>
      <c r="G38" s="20">
        <f t="shared" si="7"/>
        <v>-3337126</v>
      </c>
      <c r="H38" s="19"/>
      <c r="I38" s="19"/>
      <c r="J38" s="19">
        <v>-3337126</v>
      </c>
      <c r="K38" s="19"/>
      <c r="Q38" s="86">
        <v>-2795952</v>
      </c>
      <c r="R38" s="13">
        <f t="shared" si="1"/>
        <v>-541174</v>
      </c>
      <c r="S38" s="13">
        <f t="shared" si="4"/>
        <v>19.355625561526089</v>
      </c>
    </row>
    <row r="39" spans="1:21" s="12" customFormat="1" ht="32.25" customHeight="1" x14ac:dyDescent="0.6">
      <c r="A39" s="9" t="s">
        <v>71</v>
      </c>
      <c r="B39" s="148" t="s">
        <v>72</v>
      </c>
      <c r="C39" s="149"/>
      <c r="D39" s="10" t="s">
        <v>26</v>
      </c>
      <c r="E39" s="22">
        <f>G39-F39</f>
        <v>106735133</v>
      </c>
      <c r="F39" s="23">
        <f>F40+F66+F73+F75</f>
        <v>0</v>
      </c>
      <c r="G39" s="11">
        <f t="shared" si="7"/>
        <v>106735133</v>
      </c>
      <c r="H39" s="11">
        <f>H40+H66+H73+H75</f>
        <v>0</v>
      </c>
      <c r="I39" s="11">
        <f>I40+I66+I73+I75</f>
        <v>18278</v>
      </c>
      <c r="J39" s="11">
        <f>J40+J66+J73+J75</f>
        <v>37442971</v>
      </c>
      <c r="K39" s="11">
        <f>K40+K66+K73+K75</f>
        <v>69273884</v>
      </c>
      <c r="Q39" s="75">
        <v>99088258</v>
      </c>
      <c r="R39" s="13">
        <f t="shared" si="1"/>
        <v>7646875</v>
      </c>
      <c r="S39" s="13">
        <f t="shared" si="4"/>
        <v>7.7172362844445201</v>
      </c>
      <c r="T39" s="12">
        <v>-2795952</v>
      </c>
    </row>
    <row r="40" spans="1:21" s="12" customFormat="1" ht="32.25" customHeight="1" x14ac:dyDescent="0.25">
      <c r="A40" s="14" t="s">
        <v>5</v>
      </c>
      <c r="B40" s="150" t="s">
        <v>73</v>
      </c>
      <c r="C40" s="151"/>
      <c r="D40" s="24" t="s">
        <v>26</v>
      </c>
      <c r="E40" s="21">
        <f t="shared" si="6"/>
        <v>100699125</v>
      </c>
      <c r="F40" s="25">
        <f>F41+F43+F65</f>
        <v>0</v>
      </c>
      <c r="G40" s="16">
        <f t="shared" si="7"/>
        <v>100699125</v>
      </c>
      <c r="H40" s="16">
        <f>H41+H43+H65</f>
        <v>0</v>
      </c>
      <c r="I40" s="16">
        <f>I41+I43+I65</f>
        <v>18278</v>
      </c>
      <c r="J40" s="16">
        <f>J41+J43+J65</f>
        <v>31854747</v>
      </c>
      <c r="K40" s="16">
        <f>K41+K43+K65</f>
        <v>68826100</v>
      </c>
      <c r="L40" s="26">
        <v>85351857</v>
      </c>
      <c r="M40" s="26">
        <v>0</v>
      </c>
      <c r="N40" s="26">
        <v>11309</v>
      </c>
      <c r="O40" s="26">
        <v>22915747</v>
      </c>
      <c r="P40" s="26">
        <v>62424801</v>
      </c>
      <c r="Q40" s="16">
        <v>99200100</v>
      </c>
      <c r="R40" s="16">
        <v>0</v>
      </c>
      <c r="S40" s="16">
        <v>20951</v>
      </c>
      <c r="T40" s="16">
        <v>29958376</v>
      </c>
      <c r="U40" s="16">
        <v>69220773</v>
      </c>
    </row>
    <row r="41" spans="1:21" s="12" customFormat="1" ht="59.25" customHeight="1" x14ac:dyDescent="0.25">
      <c r="A41" s="14" t="s">
        <v>74</v>
      </c>
      <c r="B41" s="152" t="s">
        <v>75</v>
      </c>
      <c r="C41" s="153"/>
      <c r="D41" s="27" t="s">
        <v>26</v>
      </c>
      <c r="E41" s="28"/>
      <c r="F41" s="29"/>
      <c r="G41" s="30"/>
      <c r="H41" s="29"/>
      <c r="I41" s="29"/>
      <c r="J41" s="28"/>
      <c r="K41" s="28"/>
      <c r="L41" s="26">
        <f>G40+G75-L40</f>
        <v>17090882</v>
      </c>
      <c r="M41" s="26">
        <f>H40+H75-M40</f>
        <v>0</v>
      </c>
      <c r="N41" s="26">
        <f>I40+I75-N40</f>
        <v>6969</v>
      </c>
      <c r="O41" s="26">
        <f>J40+J75-O40</f>
        <v>10236088</v>
      </c>
      <c r="P41" s="26">
        <f>K40+K75-P40</f>
        <v>6847825</v>
      </c>
      <c r="Q41" s="16">
        <f>G40+G75-Q40</f>
        <v>3242639</v>
      </c>
      <c r="R41" s="16">
        <f>H40+H75-R40</f>
        <v>0</v>
      </c>
      <c r="S41" s="16">
        <f>I40+I75-S40</f>
        <v>-2673</v>
      </c>
      <c r="T41" s="16">
        <f>J40+J75-T40</f>
        <v>3193459</v>
      </c>
      <c r="U41" s="16">
        <f>K40+K75-U40</f>
        <v>51853</v>
      </c>
    </row>
    <row r="42" spans="1:21" s="31" customFormat="1" ht="39" customHeight="1" x14ac:dyDescent="0.4">
      <c r="A42" s="17" t="s">
        <v>76</v>
      </c>
      <c r="B42" s="146" t="s">
        <v>77</v>
      </c>
      <c r="C42" s="147"/>
      <c r="D42" s="18" t="s">
        <v>26</v>
      </c>
      <c r="E42" s="28"/>
      <c r="F42" s="29"/>
      <c r="G42" s="30"/>
      <c r="H42" s="29"/>
      <c r="I42" s="29"/>
      <c r="J42" s="28"/>
      <c r="K42" s="28"/>
      <c r="L42" s="26"/>
      <c r="M42" s="26"/>
      <c r="N42" s="26"/>
      <c r="O42" s="26"/>
      <c r="P42" s="26"/>
    </row>
    <row r="43" spans="1:21" s="12" customFormat="1" ht="67.5" customHeight="1" x14ac:dyDescent="0.6">
      <c r="A43" s="14" t="s">
        <v>78</v>
      </c>
      <c r="B43" s="152" t="s">
        <v>79</v>
      </c>
      <c r="C43" s="153"/>
      <c r="D43" s="25" t="s">
        <v>26</v>
      </c>
      <c r="E43" s="16">
        <f t="shared" ref="E43:E66" si="8">G43-F43</f>
        <v>100699125</v>
      </c>
      <c r="F43" s="16">
        <f>F44+F57+F63+F64</f>
        <v>0</v>
      </c>
      <c r="G43" s="16">
        <f t="shared" ref="G43:G74" si="9">H43+I43+J43+K43</f>
        <v>100699125</v>
      </c>
      <c r="H43" s="16">
        <f>H44+H57+H63+H64</f>
        <v>0</v>
      </c>
      <c r="I43" s="16">
        <f>I44+I57+I63+I64</f>
        <v>18278</v>
      </c>
      <c r="J43" s="16">
        <f>J44+J57+J63+J64</f>
        <v>31854747</v>
      </c>
      <c r="K43" s="16">
        <f>K44+K57+K63+K64</f>
        <v>68826100</v>
      </c>
      <c r="Q43" s="75">
        <v>92545087</v>
      </c>
      <c r="R43" s="32">
        <f>E43-Q43</f>
        <v>8154038</v>
      </c>
      <c r="S43" s="13">
        <f t="shared" ref="S43:S55" si="10">R43/Q43*100</f>
        <v>8.8108815544146601</v>
      </c>
    </row>
    <row r="44" spans="1:21" s="12" customFormat="1" ht="91.5" customHeight="1" x14ac:dyDescent="0.6">
      <c r="A44" s="14" t="s">
        <v>6</v>
      </c>
      <c r="B44" s="152" t="s">
        <v>80</v>
      </c>
      <c r="C44" s="153"/>
      <c r="D44" s="15" t="s">
        <v>26</v>
      </c>
      <c r="E44" s="21">
        <f>G44-F44</f>
        <v>98384307</v>
      </c>
      <c r="F44" s="25">
        <f>F45+F47+F50+F51+F52</f>
        <v>0</v>
      </c>
      <c r="G44" s="16">
        <f t="shared" si="9"/>
        <v>98384307</v>
      </c>
      <c r="H44" s="16">
        <f>SUM(H45:H56)</f>
        <v>0</v>
      </c>
      <c r="I44" s="16">
        <f>SUM(I45:I56)</f>
        <v>18278</v>
      </c>
      <c r="J44" s="16">
        <f>SUM(J45:J56)</f>
        <v>29544339</v>
      </c>
      <c r="K44" s="16">
        <f>SUM(K45:K56)</f>
        <v>68821690</v>
      </c>
      <c r="Q44" s="75">
        <v>90263701</v>
      </c>
      <c r="R44" s="32">
        <f>E44-Q44</f>
        <v>8120606</v>
      </c>
      <c r="S44" s="13">
        <f t="shared" si="10"/>
        <v>8.9965356062676847</v>
      </c>
    </row>
    <row r="45" spans="1:21" s="12" customFormat="1" ht="52.5" customHeight="1" x14ac:dyDescent="0.6">
      <c r="A45" s="17" t="s">
        <v>81</v>
      </c>
      <c r="B45" s="146" t="s">
        <v>82</v>
      </c>
      <c r="C45" s="147"/>
      <c r="D45" s="18" t="s">
        <v>26</v>
      </c>
      <c r="E45" s="19">
        <f t="shared" si="8"/>
        <v>14399219</v>
      </c>
      <c r="F45" s="19"/>
      <c r="G45" s="20">
        <f t="shared" si="9"/>
        <v>14399219</v>
      </c>
      <c r="H45" s="19"/>
      <c r="I45" s="19"/>
      <c r="J45" s="19">
        <v>2450237</v>
      </c>
      <c r="K45" s="19">
        <v>11948982</v>
      </c>
      <c r="Q45" s="87">
        <v>13079690</v>
      </c>
      <c r="R45" s="75">
        <f t="shared" ref="R45:R55" si="11">E45-Q45</f>
        <v>1319529</v>
      </c>
      <c r="S45" s="13">
        <f t="shared" si="10"/>
        <v>10.088381299556794</v>
      </c>
    </row>
    <row r="46" spans="1:21" s="12" customFormat="1" ht="52.5" customHeight="1" x14ac:dyDescent="0.6">
      <c r="A46" s="17" t="s">
        <v>83</v>
      </c>
      <c r="B46" s="146" t="s">
        <v>84</v>
      </c>
      <c r="C46" s="147"/>
      <c r="D46" s="18" t="s">
        <v>26</v>
      </c>
      <c r="E46" s="19">
        <f t="shared" si="8"/>
        <v>818045</v>
      </c>
      <c r="F46" s="19"/>
      <c r="G46" s="20">
        <f t="shared" si="9"/>
        <v>818045</v>
      </c>
      <c r="H46" s="19"/>
      <c r="I46" s="19"/>
      <c r="J46" s="19">
        <v>135792</v>
      </c>
      <c r="K46" s="19">
        <v>682253</v>
      </c>
      <c r="Q46" s="87">
        <v>818038</v>
      </c>
      <c r="R46" s="75">
        <f>E46-Q46</f>
        <v>7</v>
      </c>
      <c r="S46" s="13">
        <f t="shared" si="10"/>
        <v>8.5570596964933165E-4</v>
      </c>
    </row>
    <row r="47" spans="1:21" s="12" customFormat="1" ht="58.5" customHeight="1" x14ac:dyDescent="0.6">
      <c r="A47" s="17" t="s">
        <v>85</v>
      </c>
      <c r="B47" s="146" t="s">
        <v>86</v>
      </c>
      <c r="C47" s="147"/>
      <c r="D47" s="18" t="s">
        <v>26</v>
      </c>
      <c r="E47" s="19">
        <f t="shared" si="8"/>
        <v>58528434</v>
      </c>
      <c r="F47" s="19"/>
      <c r="G47" s="20">
        <f t="shared" si="9"/>
        <v>58528434</v>
      </c>
      <c r="H47" s="19"/>
      <c r="I47" s="19">
        <v>18278</v>
      </c>
      <c r="J47" s="19">
        <v>21069297</v>
      </c>
      <c r="K47" s="19">
        <v>37440859</v>
      </c>
      <c r="L47" s="12">
        <v>65611287</v>
      </c>
      <c r="Q47" s="87">
        <v>52709937</v>
      </c>
      <c r="R47" s="75">
        <f t="shared" si="11"/>
        <v>5818497</v>
      </c>
      <c r="S47" s="13">
        <f t="shared" si="10"/>
        <v>11.038709835680509</v>
      </c>
    </row>
    <row r="48" spans="1:21" s="12" customFormat="1" ht="58.5" customHeight="1" x14ac:dyDescent="0.6">
      <c r="A48" s="17" t="s">
        <v>87</v>
      </c>
      <c r="B48" s="146" t="s">
        <v>88</v>
      </c>
      <c r="C48" s="147"/>
      <c r="D48" s="18" t="s">
        <v>26</v>
      </c>
      <c r="E48" s="19">
        <f t="shared" si="8"/>
        <v>4998</v>
      </c>
      <c r="F48" s="19"/>
      <c r="G48" s="20">
        <f t="shared" si="9"/>
        <v>4998</v>
      </c>
      <c r="H48" s="19"/>
      <c r="I48" s="19"/>
      <c r="J48" s="19">
        <v>0</v>
      </c>
      <c r="K48" s="19">
        <v>4998</v>
      </c>
      <c r="Q48" s="87">
        <v>5147</v>
      </c>
      <c r="R48" s="75">
        <f t="shared" si="11"/>
        <v>-149</v>
      </c>
      <c r="S48" s="13">
        <f t="shared" si="10"/>
        <v>-2.8948902273168837</v>
      </c>
    </row>
    <row r="49" spans="1:21" s="12" customFormat="1" ht="57" customHeight="1" x14ac:dyDescent="0.6">
      <c r="A49" s="17" t="s">
        <v>89</v>
      </c>
      <c r="B49" s="146" t="s">
        <v>90</v>
      </c>
      <c r="C49" s="147"/>
      <c r="D49" s="18" t="s">
        <v>26</v>
      </c>
      <c r="E49" s="19">
        <f t="shared" si="8"/>
        <v>1563512</v>
      </c>
      <c r="F49" s="19"/>
      <c r="G49" s="20">
        <f t="shared" si="9"/>
        <v>1563512</v>
      </c>
      <c r="H49" s="19"/>
      <c r="I49" s="19"/>
      <c r="J49" s="19">
        <v>381623</v>
      </c>
      <c r="K49" s="19">
        <v>1181889</v>
      </c>
      <c r="Q49" s="87">
        <v>1400868</v>
      </c>
      <c r="R49" s="75">
        <f t="shared" si="11"/>
        <v>162644</v>
      </c>
      <c r="S49" s="13">
        <f t="shared" si="10"/>
        <v>11.610230228686785</v>
      </c>
    </row>
    <row r="50" spans="1:21" s="12" customFormat="1" ht="54.75" customHeight="1" x14ac:dyDescent="0.6">
      <c r="A50" s="17" t="s">
        <v>91</v>
      </c>
      <c r="B50" s="146" t="s">
        <v>92</v>
      </c>
      <c r="C50" s="147"/>
      <c r="D50" s="18" t="s">
        <v>26</v>
      </c>
      <c r="E50" s="19">
        <f t="shared" si="8"/>
        <v>11038941</v>
      </c>
      <c r="F50" s="19"/>
      <c r="G50" s="20">
        <f t="shared" si="9"/>
        <v>11038941</v>
      </c>
      <c r="H50" s="19"/>
      <c r="I50" s="19"/>
      <c r="J50" s="19">
        <v>979803</v>
      </c>
      <c r="K50" s="19">
        <v>10059138</v>
      </c>
      <c r="Q50" s="87">
        <v>10457190</v>
      </c>
      <c r="R50" s="75">
        <f t="shared" si="11"/>
        <v>581751</v>
      </c>
      <c r="S50" s="13">
        <f t="shared" si="10"/>
        <v>5.5631675430971415</v>
      </c>
      <c r="T50" s="75"/>
      <c r="U50" s="75"/>
    </row>
    <row r="51" spans="1:21" s="12" customFormat="1" ht="54.75" customHeight="1" x14ac:dyDescent="0.6">
      <c r="A51" s="17" t="s">
        <v>93</v>
      </c>
      <c r="B51" s="146" t="s">
        <v>160</v>
      </c>
      <c r="C51" s="147"/>
      <c r="D51" s="18" t="s">
        <v>26</v>
      </c>
      <c r="E51" s="19">
        <f t="shared" si="8"/>
        <v>840</v>
      </c>
      <c r="F51" s="19"/>
      <c r="G51" s="20">
        <f t="shared" si="9"/>
        <v>840</v>
      </c>
      <c r="H51" s="19"/>
      <c r="I51" s="19"/>
      <c r="J51" s="19">
        <v>0</v>
      </c>
      <c r="K51" s="19">
        <v>840</v>
      </c>
      <c r="Q51" s="87">
        <v>831</v>
      </c>
      <c r="R51" s="75">
        <f t="shared" si="11"/>
        <v>9</v>
      </c>
      <c r="S51" s="13">
        <f t="shared" si="10"/>
        <v>1.0830324909747291</v>
      </c>
    </row>
    <row r="52" spans="1:21" s="12" customFormat="1" ht="60.75" customHeight="1" x14ac:dyDescent="0.6">
      <c r="A52" s="17" t="s">
        <v>94</v>
      </c>
      <c r="B52" s="146" t="s">
        <v>95</v>
      </c>
      <c r="C52" s="147"/>
      <c r="D52" s="18" t="s">
        <v>26</v>
      </c>
      <c r="E52" s="19">
        <f t="shared" si="8"/>
        <v>253</v>
      </c>
      <c r="F52" s="19"/>
      <c r="G52" s="20">
        <f t="shared" si="9"/>
        <v>253</v>
      </c>
      <c r="H52" s="19"/>
      <c r="I52" s="19"/>
      <c r="J52" s="19">
        <v>0</v>
      </c>
      <c r="K52" s="19">
        <v>253</v>
      </c>
      <c r="Q52" s="87">
        <v>263</v>
      </c>
      <c r="R52" s="75">
        <f t="shared" si="11"/>
        <v>-10</v>
      </c>
      <c r="S52" s="13">
        <f t="shared" si="10"/>
        <v>-3.8022813688212929</v>
      </c>
    </row>
    <row r="53" spans="1:21" s="12" customFormat="1" ht="54.75" customHeight="1" x14ac:dyDescent="0.6">
      <c r="A53" s="17" t="s">
        <v>96</v>
      </c>
      <c r="B53" s="146" t="s">
        <v>97</v>
      </c>
      <c r="C53" s="147"/>
      <c r="D53" s="18" t="s">
        <v>26</v>
      </c>
      <c r="E53" s="19">
        <f t="shared" si="8"/>
        <v>11971976</v>
      </c>
      <c r="F53" s="19"/>
      <c r="G53" s="20">
        <f t="shared" si="9"/>
        <v>11971976</v>
      </c>
      <c r="H53" s="19"/>
      <c r="I53" s="19"/>
      <c r="J53" s="19">
        <v>4493217</v>
      </c>
      <c r="K53" s="19">
        <v>7478759</v>
      </c>
      <c r="Q53" s="87">
        <v>11732242</v>
      </c>
      <c r="R53" s="75">
        <f t="shared" si="11"/>
        <v>239734</v>
      </c>
      <c r="S53" s="13">
        <f t="shared" si="10"/>
        <v>2.0433775573330317</v>
      </c>
    </row>
    <row r="54" spans="1:21" s="12" customFormat="1" ht="65.25" customHeight="1" x14ac:dyDescent="0.6">
      <c r="A54" s="17" t="s">
        <v>98</v>
      </c>
      <c r="B54" s="146" t="s">
        <v>99</v>
      </c>
      <c r="C54" s="147"/>
      <c r="D54" s="18" t="s">
        <v>26</v>
      </c>
      <c r="E54" s="19">
        <f t="shared" si="8"/>
        <v>47384</v>
      </c>
      <c r="F54" s="19"/>
      <c r="G54" s="20">
        <f t="shared" si="9"/>
        <v>47384</v>
      </c>
      <c r="H54" s="19"/>
      <c r="I54" s="19"/>
      <c r="J54" s="19">
        <v>32986</v>
      </c>
      <c r="K54" s="19">
        <v>14398</v>
      </c>
      <c r="Q54" s="87">
        <v>48379</v>
      </c>
      <c r="R54" s="75">
        <f t="shared" si="11"/>
        <v>-995</v>
      </c>
      <c r="S54" s="13">
        <f t="shared" si="10"/>
        <v>-2.0566774840323281</v>
      </c>
    </row>
    <row r="55" spans="1:21" s="12" customFormat="1" ht="65.25" customHeight="1" x14ac:dyDescent="0.6">
      <c r="A55" s="17" t="s">
        <v>100</v>
      </c>
      <c r="B55" s="146" t="s">
        <v>101</v>
      </c>
      <c r="C55" s="147"/>
      <c r="D55" s="18" t="s">
        <v>26</v>
      </c>
      <c r="E55" s="19">
        <f t="shared" si="8"/>
        <v>10705</v>
      </c>
      <c r="F55" s="19"/>
      <c r="G55" s="20">
        <f t="shared" si="9"/>
        <v>10705</v>
      </c>
      <c r="H55" s="19"/>
      <c r="I55" s="19"/>
      <c r="J55" s="19">
        <v>1384</v>
      </c>
      <c r="K55" s="19">
        <v>9321</v>
      </c>
      <c r="Q55" s="87">
        <v>11116</v>
      </c>
      <c r="R55" s="75">
        <f t="shared" si="11"/>
        <v>-411</v>
      </c>
      <c r="S55" s="13">
        <f t="shared" si="10"/>
        <v>-3.6973731558114431</v>
      </c>
    </row>
    <row r="56" spans="1:21" s="12" customFormat="1" ht="42.75" customHeight="1" x14ac:dyDescent="0.55000000000000004">
      <c r="A56" s="17" t="s">
        <v>102</v>
      </c>
      <c r="B56" s="146" t="s">
        <v>103</v>
      </c>
      <c r="C56" s="147"/>
      <c r="D56" s="18" t="s">
        <v>26</v>
      </c>
      <c r="E56" s="19">
        <f t="shared" si="8"/>
        <v>0</v>
      </c>
      <c r="F56" s="19"/>
      <c r="G56" s="20">
        <f t="shared" si="9"/>
        <v>0</v>
      </c>
      <c r="H56" s="19"/>
      <c r="I56" s="19"/>
      <c r="J56" s="19"/>
      <c r="K56" s="19"/>
      <c r="Q56" s="33">
        <v>0</v>
      </c>
      <c r="R56" s="34"/>
      <c r="S56" s="34"/>
    </row>
    <row r="57" spans="1:21" s="12" customFormat="1" ht="57.75" customHeight="1" x14ac:dyDescent="0.25">
      <c r="A57" s="14" t="s">
        <v>7</v>
      </c>
      <c r="B57" s="152" t="s">
        <v>104</v>
      </c>
      <c r="C57" s="153"/>
      <c r="D57" s="15" t="s">
        <v>26</v>
      </c>
      <c r="E57" s="21">
        <f t="shared" si="8"/>
        <v>0</v>
      </c>
      <c r="F57" s="25">
        <f>F58+F59+F60+F61</f>
        <v>0</v>
      </c>
      <c r="G57" s="16">
        <f t="shared" si="9"/>
        <v>0</v>
      </c>
      <c r="H57" s="16">
        <f>H58+H59+H60+H61</f>
        <v>0</v>
      </c>
      <c r="I57" s="16">
        <f>I58+I59+I60+I61</f>
        <v>0</v>
      </c>
      <c r="J57" s="16">
        <f>J58+J59+J60+J61</f>
        <v>0</v>
      </c>
      <c r="K57" s="16">
        <f>K58+K59+K60+K61</f>
        <v>0</v>
      </c>
      <c r="Q57" s="81">
        <v>0</v>
      </c>
      <c r="R57" s="33"/>
      <c r="S57" s="33"/>
    </row>
    <row r="58" spans="1:21" s="12" customFormat="1" ht="55.5" customHeight="1" x14ac:dyDescent="0.5">
      <c r="A58" s="17" t="s">
        <v>105</v>
      </c>
      <c r="B58" s="146" t="s">
        <v>106</v>
      </c>
      <c r="C58" s="147"/>
      <c r="D58" s="18" t="s">
        <v>26</v>
      </c>
      <c r="E58" s="28">
        <f t="shared" si="8"/>
        <v>0</v>
      </c>
      <c r="F58" s="29"/>
      <c r="G58" s="20">
        <f t="shared" si="9"/>
        <v>0</v>
      </c>
      <c r="H58" s="19"/>
      <c r="I58" s="19"/>
      <c r="J58" s="19">
        <v>0</v>
      </c>
      <c r="K58" s="19"/>
      <c r="L58" s="35"/>
      <c r="Q58" s="33">
        <v>0</v>
      </c>
      <c r="R58" s="33"/>
      <c r="S58" s="33"/>
    </row>
    <row r="59" spans="1:21" s="12" customFormat="1" ht="46.5" customHeight="1" x14ac:dyDescent="0.6">
      <c r="A59" s="17" t="s">
        <v>107</v>
      </c>
      <c r="B59" s="146" t="s">
        <v>108</v>
      </c>
      <c r="C59" s="147"/>
      <c r="D59" s="18" t="s">
        <v>26</v>
      </c>
      <c r="E59" s="19">
        <f t="shared" si="8"/>
        <v>0</v>
      </c>
      <c r="F59" s="29"/>
      <c r="G59" s="20">
        <f t="shared" si="9"/>
        <v>0</v>
      </c>
      <c r="H59" s="19"/>
      <c r="I59" s="19"/>
      <c r="J59" s="19"/>
      <c r="K59" s="19"/>
      <c r="Q59" s="79">
        <v>0</v>
      </c>
      <c r="R59" s="32">
        <f>E59-Q59</f>
        <v>0</v>
      </c>
      <c r="S59" s="13" t="e">
        <f>R59/Q59*100</f>
        <v>#DIV/0!</v>
      </c>
    </row>
    <row r="60" spans="1:21" s="12" customFormat="1" ht="46.5" customHeight="1" x14ac:dyDescent="0.25">
      <c r="A60" s="17" t="s">
        <v>109</v>
      </c>
      <c r="B60" s="146" t="s">
        <v>110</v>
      </c>
      <c r="C60" s="147"/>
      <c r="D60" s="18" t="s">
        <v>26</v>
      </c>
      <c r="E60" s="28">
        <f t="shared" si="8"/>
        <v>0</v>
      </c>
      <c r="F60" s="29"/>
      <c r="G60" s="36">
        <f t="shared" si="9"/>
        <v>0</v>
      </c>
      <c r="H60" s="19"/>
      <c r="I60" s="19"/>
      <c r="J60" s="19"/>
      <c r="K60" s="19"/>
      <c r="Q60" s="33">
        <v>0</v>
      </c>
      <c r="R60" s="33"/>
      <c r="S60" s="33"/>
    </row>
    <row r="61" spans="1:21" s="12" customFormat="1" ht="40.5" customHeight="1" x14ac:dyDescent="0.25">
      <c r="A61" s="17" t="s">
        <v>111</v>
      </c>
      <c r="B61" s="146" t="s">
        <v>112</v>
      </c>
      <c r="C61" s="147"/>
      <c r="D61" s="18" t="s">
        <v>26</v>
      </c>
      <c r="E61" s="28">
        <f t="shared" si="8"/>
        <v>0</v>
      </c>
      <c r="F61" s="29"/>
      <c r="G61" s="36">
        <f t="shared" si="9"/>
        <v>0</v>
      </c>
      <c r="H61" s="19"/>
      <c r="I61" s="19"/>
      <c r="J61" s="19"/>
      <c r="K61" s="19"/>
      <c r="Q61" s="33">
        <v>0</v>
      </c>
      <c r="R61" s="33"/>
      <c r="S61" s="33"/>
    </row>
    <row r="62" spans="1:21" s="12" customFormat="1" ht="34.5" customHeight="1" x14ac:dyDescent="0.25">
      <c r="A62" s="17" t="s">
        <v>113</v>
      </c>
      <c r="B62" s="146" t="s">
        <v>103</v>
      </c>
      <c r="C62" s="147"/>
      <c r="D62" s="18" t="s">
        <v>26</v>
      </c>
      <c r="E62" s="28">
        <f t="shared" si="8"/>
        <v>0</v>
      </c>
      <c r="F62" s="29"/>
      <c r="G62" s="36">
        <f t="shared" si="9"/>
        <v>0</v>
      </c>
      <c r="H62" s="19"/>
      <c r="I62" s="19"/>
      <c r="J62" s="19"/>
      <c r="K62" s="19"/>
      <c r="Q62" s="33">
        <v>0</v>
      </c>
      <c r="R62" s="33"/>
      <c r="S62" s="33"/>
    </row>
    <row r="63" spans="1:21" s="12" customFormat="1" ht="36" customHeight="1" x14ac:dyDescent="0.25">
      <c r="A63" s="14" t="s">
        <v>8</v>
      </c>
      <c r="B63" s="152" t="s">
        <v>114</v>
      </c>
      <c r="C63" s="153"/>
      <c r="D63" s="15" t="s">
        <v>26</v>
      </c>
      <c r="E63" s="37">
        <f t="shared" si="8"/>
        <v>0</v>
      </c>
      <c r="F63" s="38"/>
      <c r="G63" s="39">
        <f t="shared" si="9"/>
        <v>0</v>
      </c>
      <c r="H63" s="40"/>
      <c r="I63" s="40"/>
      <c r="J63" s="19"/>
      <c r="K63" s="19"/>
      <c r="Q63" s="33">
        <v>0</v>
      </c>
      <c r="R63" s="33"/>
      <c r="S63" s="33"/>
    </row>
    <row r="64" spans="1:21" s="12" customFormat="1" ht="31.5" customHeight="1" x14ac:dyDescent="0.6">
      <c r="A64" s="14" t="s">
        <v>9</v>
      </c>
      <c r="B64" s="152" t="s">
        <v>170</v>
      </c>
      <c r="C64" s="153"/>
      <c r="D64" s="15" t="s">
        <v>26</v>
      </c>
      <c r="E64" s="40">
        <f t="shared" si="8"/>
        <v>2314818</v>
      </c>
      <c r="F64" s="40"/>
      <c r="G64" s="41">
        <f t="shared" si="9"/>
        <v>2314818</v>
      </c>
      <c r="H64" s="40"/>
      <c r="I64" s="40"/>
      <c r="J64" s="19">
        <v>2310408</v>
      </c>
      <c r="K64" s="19">
        <v>4410</v>
      </c>
      <c r="Q64" s="87">
        <v>2281386</v>
      </c>
      <c r="R64" s="32">
        <f>E64-Q64</f>
        <v>33432</v>
      </c>
      <c r="S64" s="33"/>
    </row>
    <row r="65" spans="1:19" s="42" customFormat="1" ht="24.9" customHeight="1" x14ac:dyDescent="0.25">
      <c r="A65" s="14" t="s">
        <v>10</v>
      </c>
      <c r="B65" s="152" t="s">
        <v>115</v>
      </c>
      <c r="C65" s="153"/>
      <c r="D65" s="25" t="s">
        <v>26</v>
      </c>
      <c r="E65" s="37">
        <f t="shared" si="8"/>
        <v>0</v>
      </c>
      <c r="F65" s="38"/>
      <c r="G65" s="39">
        <f t="shared" si="9"/>
        <v>0</v>
      </c>
      <c r="H65" s="40"/>
      <c r="I65" s="40"/>
      <c r="J65" s="40"/>
      <c r="K65" s="37">
        <v>0</v>
      </c>
      <c r="Q65" s="43">
        <v>0</v>
      </c>
      <c r="R65" s="43"/>
      <c r="S65" s="43"/>
    </row>
    <row r="66" spans="1:19" s="42" customFormat="1" ht="32.25" customHeight="1" x14ac:dyDescent="0.55000000000000004">
      <c r="A66" s="14" t="s">
        <v>116</v>
      </c>
      <c r="B66" s="152" t="s">
        <v>117</v>
      </c>
      <c r="C66" s="153"/>
      <c r="D66" s="15" t="s">
        <v>26</v>
      </c>
      <c r="E66" s="21">
        <f t="shared" si="8"/>
        <v>3836367</v>
      </c>
      <c r="F66" s="25">
        <f>F67+F68+F69+F70+F71</f>
        <v>0</v>
      </c>
      <c r="G66" s="16">
        <f t="shared" si="9"/>
        <v>3836367</v>
      </c>
      <c r="H66" s="16">
        <f>H67+H68+H69+H70+H71</f>
        <v>0</v>
      </c>
      <c r="I66" s="16">
        <f>I67+I68+I69+I70+I71</f>
        <v>0</v>
      </c>
      <c r="J66" s="16">
        <f>SUM(J67:J72)</f>
        <v>3835109</v>
      </c>
      <c r="K66" s="16">
        <f>K67+K68+K69+K70+K71</f>
        <v>1258</v>
      </c>
      <c r="Q66" s="76">
        <v>4485235</v>
      </c>
      <c r="R66" s="13">
        <f t="shared" ref="R66:R71" si="12">E66-Q66</f>
        <v>-648868</v>
      </c>
      <c r="S66" s="13">
        <f t="shared" ref="S66:S72" si="13">R66/Q66*100</f>
        <v>-14.466755922487899</v>
      </c>
    </row>
    <row r="67" spans="1:19" s="42" customFormat="1" ht="36.75" customHeight="1" x14ac:dyDescent="0.55000000000000004">
      <c r="A67" s="17" t="s">
        <v>118</v>
      </c>
      <c r="B67" s="146" t="s">
        <v>119</v>
      </c>
      <c r="C67" s="147"/>
      <c r="D67" s="18" t="s">
        <v>26</v>
      </c>
      <c r="E67" s="19">
        <f>G67-F67</f>
        <v>378450</v>
      </c>
      <c r="F67" s="19"/>
      <c r="G67" s="20">
        <f t="shared" si="9"/>
        <v>378450</v>
      </c>
      <c r="H67" s="19"/>
      <c r="I67" s="44"/>
      <c r="J67" s="19">
        <v>378450</v>
      </c>
      <c r="K67" s="19"/>
      <c r="Q67" s="76">
        <v>470100</v>
      </c>
      <c r="R67" s="13">
        <f t="shared" si="12"/>
        <v>-91650</v>
      </c>
      <c r="S67" s="13">
        <f t="shared" si="13"/>
        <v>-19.495851946394385</v>
      </c>
    </row>
    <row r="68" spans="1:19" s="42" customFormat="1" ht="32.25" customHeight="1" x14ac:dyDescent="0.55000000000000004">
      <c r="A68" s="17" t="s">
        <v>120</v>
      </c>
      <c r="B68" s="146" t="s">
        <v>121</v>
      </c>
      <c r="C68" s="147"/>
      <c r="D68" s="18" t="s">
        <v>26</v>
      </c>
      <c r="E68" s="19">
        <f t="shared" ref="E68:E83" si="14">G68-F68</f>
        <v>746413</v>
      </c>
      <c r="F68" s="19"/>
      <c r="G68" s="20">
        <f t="shared" si="9"/>
        <v>746413</v>
      </c>
      <c r="H68" s="19"/>
      <c r="I68" s="44"/>
      <c r="J68" s="19">
        <v>746413</v>
      </c>
      <c r="K68" s="19"/>
      <c r="Q68" s="76">
        <v>938519</v>
      </c>
      <c r="R68" s="13">
        <f t="shared" si="12"/>
        <v>-192106</v>
      </c>
      <c r="S68" s="13">
        <f t="shared" si="13"/>
        <v>-20.469058165045141</v>
      </c>
    </row>
    <row r="69" spans="1:19" s="12" customFormat="1" ht="32.25" customHeight="1" x14ac:dyDescent="0.55000000000000004">
      <c r="A69" s="17" t="s">
        <v>122</v>
      </c>
      <c r="B69" s="146" t="s">
        <v>194</v>
      </c>
      <c r="C69" s="147"/>
      <c r="D69" s="18" t="s">
        <v>26</v>
      </c>
      <c r="E69" s="19">
        <f t="shared" si="14"/>
        <v>766138</v>
      </c>
      <c r="F69" s="19"/>
      <c r="G69" s="20">
        <f t="shared" si="9"/>
        <v>766138</v>
      </c>
      <c r="H69" s="19"/>
      <c r="I69" s="44"/>
      <c r="J69" s="19">
        <v>764880</v>
      </c>
      <c r="K69" s="19">
        <v>1258</v>
      </c>
      <c r="Q69" s="119">
        <v>1294944</v>
      </c>
      <c r="R69" s="13">
        <f t="shared" si="12"/>
        <v>-528806</v>
      </c>
      <c r="S69" s="13">
        <f>R69/Q69*100</f>
        <v>-40.836206044431265</v>
      </c>
    </row>
    <row r="70" spans="1:19" s="12" customFormat="1" ht="37.5" customHeight="1" x14ac:dyDescent="0.55000000000000004">
      <c r="A70" s="17" t="s">
        <v>124</v>
      </c>
      <c r="B70" s="146" t="s">
        <v>125</v>
      </c>
      <c r="C70" s="147"/>
      <c r="D70" s="18" t="s">
        <v>26</v>
      </c>
      <c r="E70" s="19">
        <f t="shared" si="14"/>
        <v>364952</v>
      </c>
      <c r="F70" s="19"/>
      <c r="G70" s="20">
        <f t="shared" si="9"/>
        <v>364952</v>
      </c>
      <c r="H70" s="19"/>
      <c r="I70" s="44"/>
      <c r="J70" s="19">
        <v>364952</v>
      </c>
      <c r="K70" s="19"/>
      <c r="Q70" s="119">
        <v>351740</v>
      </c>
      <c r="R70" s="13">
        <f t="shared" si="12"/>
        <v>13212</v>
      </c>
      <c r="S70" s="13">
        <f t="shared" si="13"/>
        <v>3.7561835446636724</v>
      </c>
    </row>
    <row r="71" spans="1:19" s="12" customFormat="1" ht="39" customHeight="1" x14ac:dyDescent="0.55000000000000004">
      <c r="A71" s="17" t="s">
        <v>126</v>
      </c>
      <c r="B71" s="146" t="s">
        <v>171</v>
      </c>
      <c r="C71" s="147"/>
      <c r="D71" s="18" t="s">
        <v>26</v>
      </c>
      <c r="E71" s="19">
        <f t="shared" si="14"/>
        <v>1440894</v>
      </c>
      <c r="F71" s="19"/>
      <c r="G71" s="20">
        <f t="shared" si="9"/>
        <v>1440894</v>
      </c>
      <c r="H71" s="19"/>
      <c r="I71" s="44"/>
      <c r="J71" s="19">
        <v>1440894</v>
      </c>
      <c r="K71" s="19"/>
      <c r="Q71" s="119">
        <v>1230252</v>
      </c>
      <c r="R71" s="13">
        <f t="shared" si="12"/>
        <v>210642</v>
      </c>
      <c r="S71" s="13">
        <f t="shared" si="13"/>
        <v>17.121857960808029</v>
      </c>
    </row>
    <row r="72" spans="1:19" s="12" customFormat="1" ht="39" customHeight="1" x14ac:dyDescent="0.55000000000000004">
      <c r="A72" s="17" t="s">
        <v>155</v>
      </c>
      <c r="B72" s="146" t="s">
        <v>156</v>
      </c>
      <c r="C72" s="147"/>
      <c r="D72" s="18" t="s">
        <v>26</v>
      </c>
      <c r="E72" s="19">
        <f>G72-F72</f>
        <v>139520</v>
      </c>
      <c r="F72" s="19"/>
      <c r="G72" s="20">
        <f t="shared" si="9"/>
        <v>139520</v>
      </c>
      <c r="H72" s="19"/>
      <c r="I72" s="44"/>
      <c r="J72" s="19">
        <v>139520</v>
      </c>
      <c r="K72" s="19"/>
      <c r="Q72" s="119">
        <v>199680</v>
      </c>
      <c r="R72" s="13">
        <f>E72-Q72</f>
        <v>-60160</v>
      </c>
      <c r="S72" s="13">
        <f t="shared" si="13"/>
        <v>-30.128205128205128</v>
      </c>
    </row>
    <row r="73" spans="1:19" s="12" customFormat="1" ht="61.5" customHeight="1" x14ac:dyDescent="0.6">
      <c r="A73" s="14" t="s">
        <v>127</v>
      </c>
      <c r="B73" s="152" t="s">
        <v>128</v>
      </c>
      <c r="C73" s="153"/>
      <c r="D73" s="15" t="s">
        <v>26</v>
      </c>
      <c r="E73" s="37">
        <f t="shared" si="14"/>
        <v>456027</v>
      </c>
      <c r="F73" s="38"/>
      <c r="G73" s="39">
        <f>H73+I73+J73+K73</f>
        <v>456027</v>
      </c>
      <c r="H73" s="40"/>
      <c r="I73" s="45"/>
      <c r="J73" s="19">
        <f>J74</f>
        <v>456027</v>
      </c>
      <c r="K73" s="19"/>
      <c r="Q73" s="79">
        <v>463237</v>
      </c>
      <c r="R73" s="13">
        <f>E73-Q73</f>
        <v>-7210</v>
      </c>
      <c r="S73" s="33"/>
    </row>
    <row r="74" spans="1:19" s="12" customFormat="1" ht="36.75" customHeight="1" x14ac:dyDescent="0.6">
      <c r="A74" s="14" t="s">
        <v>158</v>
      </c>
      <c r="B74" s="80" t="s">
        <v>159</v>
      </c>
      <c r="C74" s="117"/>
      <c r="D74" s="15" t="s">
        <v>26</v>
      </c>
      <c r="E74" s="37">
        <f t="shared" si="14"/>
        <v>456027</v>
      </c>
      <c r="F74" s="38"/>
      <c r="G74" s="39">
        <f t="shared" si="9"/>
        <v>456027</v>
      </c>
      <c r="H74" s="40"/>
      <c r="I74" s="45"/>
      <c r="J74" s="19">
        <v>456027</v>
      </c>
      <c r="K74" s="19"/>
      <c r="Q74" s="79">
        <v>463237</v>
      </c>
      <c r="R74" s="13">
        <f>E74-Q74</f>
        <v>-7210</v>
      </c>
      <c r="S74" s="33"/>
    </row>
    <row r="75" spans="1:19" s="12" customFormat="1" ht="60" customHeight="1" x14ac:dyDescent="0.6">
      <c r="A75" s="15" t="s">
        <v>129</v>
      </c>
      <c r="B75" s="160" t="s">
        <v>201</v>
      </c>
      <c r="C75" s="161"/>
      <c r="D75" s="15" t="s">
        <v>26</v>
      </c>
      <c r="E75" s="40">
        <f t="shared" si="14"/>
        <v>1743614</v>
      </c>
      <c r="F75" s="46"/>
      <c r="G75" s="41">
        <f>H75+I75+J75+K75</f>
        <v>1743614</v>
      </c>
      <c r="H75" s="40"/>
      <c r="I75" s="46"/>
      <c r="J75" s="19">
        <f>SUM(J76:J83)</f>
        <v>1297088</v>
      </c>
      <c r="K75" s="19">
        <f>SUM(K76:K83)</f>
        <v>446526</v>
      </c>
      <c r="Q75" s="79">
        <v>1594699</v>
      </c>
      <c r="R75" s="13">
        <f t="shared" ref="R75:R83" si="15">E75-Q75</f>
        <v>148915</v>
      </c>
      <c r="S75" s="33"/>
    </row>
    <row r="76" spans="1:19" s="12" customFormat="1" ht="34.5" customHeight="1" x14ac:dyDescent="0.6">
      <c r="A76" s="14" t="s">
        <v>131</v>
      </c>
      <c r="B76" s="47" t="s">
        <v>132</v>
      </c>
      <c r="C76" s="118"/>
      <c r="D76" s="15" t="s">
        <v>26</v>
      </c>
      <c r="E76" s="40">
        <f t="shared" si="14"/>
        <v>106758</v>
      </c>
      <c r="F76" s="46"/>
      <c r="G76" s="41">
        <f t="shared" ref="G76:G83" si="16">H76+I76+J76+K76</f>
        <v>106758</v>
      </c>
      <c r="H76" s="40"/>
      <c r="I76" s="45"/>
      <c r="J76" s="19">
        <v>106758</v>
      </c>
      <c r="K76" s="19"/>
      <c r="Q76" s="87">
        <v>110462</v>
      </c>
      <c r="R76" s="13">
        <f t="shared" si="15"/>
        <v>-3704</v>
      </c>
      <c r="S76" s="33"/>
    </row>
    <row r="77" spans="1:19" s="12" customFormat="1" ht="32.25" customHeight="1" x14ac:dyDescent="0.55000000000000004">
      <c r="A77" s="14" t="s">
        <v>133</v>
      </c>
      <c r="B77" s="80" t="s">
        <v>134</v>
      </c>
      <c r="C77" s="118"/>
      <c r="D77" s="15" t="s">
        <v>26</v>
      </c>
      <c r="E77" s="40">
        <f t="shared" si="14"/>
        <v>173337</v>
      </c>
      <c r="F77" s="46"/>
      <c r="G77" s="41">
        <f t="shared" si="16"/>
        <v>173337</v>
      </c>
      <c r="H77" s="40"/>
      <c r="I77" s="46"/>
      <c r="J77" s="19">
        <f>44581+42277</f>
        <v>86858</v>
      </c>
      <c r="K77" s="19">
        <f>63645+22834</f>
        <v>86479</v>
      </c>
      <c r="Q77" s="86">
        <v>149817</v>
      </c>
      <c r="R77" s="13">
        <f t="shared" si="15"/>
        <v>23520</v>
      </c>
      <c r="S77" s="13">
        <f>R77/Q77*100</f>
        <v>15.699152966619275</v>
      </c>
    </row>
    <row r="78" spans="1:19" s="12" customFormat="1" ht="35.25" customHeight="1" x14ac:dyDescent="0.55000000000000004">
      <c r="A78" s="14" t="s">
        <v>135</v>
      </c>
      <c r="B78" s="80" t="s">
        <v>161</v>
      </c>
      <c r="C78" s="118"/>
      <c r="D78" s="15" t="s">
        <v>26</v>
      </c>
      <c r="E78" s="40">
        <f t="shared" si="14"/>
        <v>4940</v>
      </c>
      <c r="F78" s="46"/>
      <c r="G78" s="41">
        <f t="shared" si="16"/>
        <v>4940</v>
      </c>
      <c r="H78" s="40"/>
      <c r="I78" s="46"/>
      <c r="J78" s="19">
        <f>2479+2461</f>
        <v>4940</v>
      </c>
      <c r="K78" s="19"/>
      <c r="Q78" s="86">
        <v>4867</v>
      </c>
      <c r="R78" s="13">
        <f t="shared" si="15"/>
        <v>73</v>
      </c>
      <c r="S78" s="13">
        <f>R78/Q78*100</f>
        <v>1.4998972673104582</v>
      </c>
    </row>
    <row r="79" spans="1:19" s="12" customFormat="1" ht="35.25" customHeight="1" x14ac:dyDescent="0.55000000000000004">
      <c r="A79" s="14" t="s">
        <v>162</v>
      </c>
      <c r="B79" s="80" t="s">
        <v>202</v>
      </c>
      <c r="C79" s="118"/>
      <c r="D79" s="15" t="s">
        <v>26</v>
      </c>
      <c r="E79" s="40">
        <f t="shared" si="14"/>
        <v>133067</v>
      </c>
      <c r="F79" s="46"/>
      <c r="G79" s="41">
        <f t="shared" si="16"/>
        <v>133067</v>
      </c>
      <c r="H79" s="40"/>
      <c r="I79" s="46"/>
      <c r="J79" s="19">
        <v>133067</v>
      </c>
      <c r="K79" s="19"/>
      <c r="Q79" s="13"/>
      <c r="R79" s="13"/>
      <c r="S79" s="13"/>
    </row>
    <row r="80" spans="1:19" s="12" customFormat="1" ht="35.25" customHeight="1" x14ac:dyDescent="0.55000000000000004">
      <c r="A80" s="14" t="s">
        <v>165</v>
      </c>
      <c r="B80" s="47" t="s">
        <v>164</v>
      </c>
      <c r="C80" s="118"/>
      <c r="D80" s="15" t="s">
        <v>26</v>
      </c>
      <c r="E80" s="40">
        <f t="shared" si="14"/>
        <v>316234</v>
      </c>
      <c r="F80" s="46"/>
      <c r="G80" s="41">
        <f t="shared" si="16"/>
        <v>316234</v>
      </c>
      <c r="H80" s="40"/>
      <c r="I80" s="46"/>
      <c r="J80" s="19">
        <v>316234</v>
      </c>
      <c r="K80" s="19"/>
      <c r="Q80" s="86">
        <v>305118</v>
      </c>
      <c r="R80" s="13">
        <f t="shared" si="15"/>
        <v>11116</v>
      </c>
      <c r="S80" s="13">
        <f t="shared" ref="S80:S83" si="17">R80/Q80*100</f>
        <v>3.6431806710846297</v>
      </c>
    </row>
    <row r="81" spans="1:209" s="12" customFormat="1" ht="35.25" customHeight="1" x14ac:dyDescent="0.55000000000000004">
      <c r="A81" s="14" t="s">
        <v>168</v>
      </c>
      <c r="B81" s="47" t="s">
        <v>167</v>
      </c>
      <c r="C81" s="118"/>
      <c r="D81" s="15" t="s">
        <v>26</v>
      </c>
      <c r="E81" s="40">
        <f t="shared" si="14"/>
        <v>983494</v>
      </c>
      <c r="F81" s="46"/>
      <c r="G81" s="41">
        <f t="shared" si="16"/>
        <v>983494</v>
      </c>
      <c r="H81" s="40"/>
      <c r="I81" s="46"/>
      <c r="J81" s="19">
        <v>623447</v>
      </c>
      <c r="K81" s="19">
        <v>360047</v>
      </c>
      <c r="Q81" s="86">
        <v>1002360</v>
      </c>
      <c r="R81" s="13">
        <f t="shared" si="15"/>
        <v>-18866</v>
      </c>
      <c r="S81" s="13">
        <f t="shared" si="17"/>
        <v>-1.8821581068677922</v>
      </c>
    </row>
    <row r="82" spans="1:209" s="12" customFormat="1" ht="35.25" customHeight="1" x14ac:dyDescent="0.55000000000000004">
      <c r="A82" s="14" t="s">
        <v>183</v>
      </c>
      <c r="B82" s="47" t="s">
        <v>182</v>
      </c>
      <c r="C82" s="118"/>
      <c r="D82" s="15" t="s">
        <v>26</v>
      </c>
      <c r="E82" s="40">
        <f t="shared" si="14"/>
        <v>25076</v>
      </c>
      <c r="F82" s="46"/>
      <c r="G82" s="41">
        <f t="shared" si="16"/>
        <v>25076</v>
      </c>
      <c r="H82" s="40"/>
      <c r="I82" s="46"/>
      <c r="J82" s="19">
        <v>25076</v>
      </c>
      <c r="K82" s="19"/>
      <c r="Q82" s="13">
        <v>20628</v>
      </c>
      <c r="R82" s="13">
        <f>E82-Q82</f>
        <v>4448</v>
      </c>
      <c r="S82" s="13"/>
    </row>
    <row r="83" spans="1:209" s="12" customFormat="1" ht="34.5" customHeight="1" x14ac:dyDescent="0.55000000000000004">
      <c r="A83" s="14" t="s">
        <v>203</v>
      </c>
      <c r="B83" s="47" t="s">
        <v>174</v>
      </c>
      <c r="C83" s="118"/>
      <c r="D83" s="15" t="s">
        <v>26</v>
      </c>
      <c r="E83" s="40">
        <f t="shared" si="14"/>
        <v>708</v>
      </c>
      <c r="F83" s="46"/>
      <c r="G83" s="41">
        <f t="shared" si="16"/>
        <v>708</v>
      </c>
      <c r="H83" s="40"/>
      <c r="I83" s="45"/>
      <c r="J83" s="19">
        <v>708</v>
      </c>
      <c r="K83" s="44"/>
      <c r="Q83" s="86">
        <v>1447</v>
      </c>
      <c r="R83" s="13">
        <f t="shared" si="15"/>
        <v>-739</v>
      </c>
      <c r="S83" s="13">
        <f t="shared" si="17"/>
        <v>-51.071181755355909</v>
      </c>
    </row>
    <row r="84" spans="1:209" s="42" customFormat="1" ht="48" customHeight="1" x14ac:dyDescent="0.55000000000000004">
      <c r="A84" s="9" t="s">
        <v>11</v>
      </c>
      <c r="B84" s="162" t="s">
        <v>137</v>
      </c>
      <c r="C84" s="48" t="s">
        <v>138</v>
      </c>
      <c r="D84" s="10" t="s">
        <v>26</v>
      </c>
      <c r="E84" s="22">
        <f>E13-E39</f>
        <v>19874793</v>
      </c>
      <c r="F84" s="22">
        <f>F13-F39</f>
        <v>0</v>
      </c>
      <c r="G84" s="22">
        <f>G13-G39</f>
        <v>19874793</v>
      </c>
      <c r="H84" s="49"/>
      <c r="I84" s="49"/>
      <c r="J84" s="50"/>
      <c r="K84" s="51"/>
      <c r="Q84" s="13"/>
    </row>
    <row r="85" spans="1:209" s="53" customFormat="1" ht="45.75" customHeight="1" x14ac:dyDescent="0.25">
      <c r="A85" s="9" t="s">
        <v>139</v>
      </c>
      <c r="B85" s="163"/>
      <c r="C85" s="48" t="s">
        <v>140</v>
      </c>
      <c r="D85" s="10" t="s">
        <v>12</v>
      </c>
      <c r="E85" s="52">
        <f>E84/E13*100</f>
        <v>15.697657859779493</v>
      </c>
      <c r="F85" s="52"/>
      <c r="G85" s="52">
        <f>G84/G13*100</f>
        <v>15.697657859779493</v>
      </c>
      <c r="H85" s="9"/>
      <c r="I85" s="9"/>
      <c r="J85" s="9"/>
      <c r="K85" s="9"/>
      <c r="L85" s="158"/>
      <c r="M85" s="159"/>
      <c r="N85" s="158"/>
      <c r="O85" s="159"/>
      <c r="P85" s="158"/>
      <c r="Q85" s="159"/>
      <c r="R85" s="158"/>
      <c r="S85" s="159"/>
      <c r="T85" s="158"/>
      <c r="U85" s="159"/>
      <c r="V85" s="158"/>
      <c r="W85" s="159"/>
      <c r="X85" s="158"/>
      <c r="Y85" s="159"/>
      <c r="Z85" s="158"/>
      <c r="AA85" s="159"/>
      <c r="AB85" s="158"/>
      <c r="AC85" s="159"/>
      <c r="AD85" s="158"/>
      <c r="AE85" s="159"/>
      <c r="AF85" s="158"/>
      <c r="AG85" s="159"/>
      <c r="AH85" s="158"/>
      <c r="AI85" s="159"/>
      <c r="AJ85" s="158"/>
      <c r="AK85" s="159"/>
      <c r="AL85" s="158"/>
      <c r="AM85" s="159"/>
      <c r="AN85" s="158"/>
      <c r="AO85" s="159"/>
      <c r="AP85" s="158"/>
      <c r="AQ85" s="159"/>
      <c r="AR85" s="158"/>
      <c r="AS85" s="159"/>
      <c r="AT85" s="158"/>
      <c r="AU85" s="159"/>
      <c r="AV85" s="158"/>
      <c r="AW85" s="159"/>
      <c r="AX85" s="158"/>
      <c r="AY85" s="159"/>
      <c r="AZ85" s="158"/>
      <c r="BA85" s="159"/>
      <c r="BB85" s="158"/>
      <c r="BC85" s="159"/>
      <c r="BD85" s="158"/>
      <c r="BE85" s="159"/>
      <c r="BF85" s="158"/>
      <c r="BG85" s="159"/>
      <c r="BH85" s="158"/>
      <c r="BI85" s="159"/>
      <c r="BJ85" s="158"/>
      <c r="BK85" s="159"/>
      <c r="BL85" s="158"/>
      <c r="BM85" s="159"/>
      <c r="BN85" s="158"/>
      <c r="BO85" s="159"/>
      <c r="BP85" s="158"/>
      <c r="BQ85" s="159"/>
      <c r="BR85" s="158"/>
      <c r="BS85" s="159"/>
      <c r="BT85" s="158"/>
      <c r="BU85" s="159"/>
      <c r="BV85" s="158"/>
      <c r="BW85" s="159"/>
      <c r="BX85" s="158"/>
      <c r="BY85" s="159"/>
      <c r="BZ85" s="158"/>
      <c r="CA85" s="159"/>
      <c r="CB85" s="158"/>
      <c r="CC85" s="159"/>
      <c r="CD85" s="158"/>
      <c r="CE85" s="159"/>
      <c r="CF85" s="158"/>
      <c r="CG85" s="159"/>
      <c r="CH85" s="158"/>
      <c r="CI85" s="159"/>
      <c r="CJ85" s="158"/>
      <c r="CK85" s="159"/>
      <c r="CL85" s="158"/>
      <c r="CM85" s="159"/>
      <c r="CN85" s="158"/>
      <c r="CO85" s="159"/>
      <c r="CP85" s="158"/>
      <c r="CQ85" s="159"/>
      <c r="CR85" s="158"/>
      <c r="CS85" s="159"/>
      <c r="CT85" s="158"/>
      <c r="CU85" s="159"/>
      <c r="CV85" s="158"/>
      <c r="CW85" s="159"/>
      <c r="CX85" s="158"/>
      <c r="CY85" s="159"/>
      <c r="CZ85" s="158"/>
      <c r="DA85" s="159"/>
      <c r="DB85" s="158"/>
      <c r="DC85" s="159"/>
      <c r="DD85" s="158"/>
      <c r="DE85" s="159"/>
      <c r="DF85" s="158"/>
      <c r="DG85" s="159"/>
      <c r="DH85" s="158"/>
      <c r="DI85" s="159"/>
      <c r="DJ85" s="158"/>
      <c r="DK85" s="159"/>
      <c r="DL85" s="158"/>
      <c r="DM85" s="159"/>
      <c r="DN85" s="158"/>
      <c r="DO85" s="159"/>
      <c r="DP85" s="158"/>
      <c r="DQ85" s="159"/>
      <c r="DR85" s="158"/>
      <c r="DS85" s="159"/>
      <c r="DT85" s="158"/>
      <c r="DU85" s="159"/>
      <c r="DV85" s="158"/>
      <c r="DW85" s="159"/>
      <c r="DX85" s="158"/>
      <c r="DY85" s="159"/>
      <c r="DZ85" s="158"/>
      <c r="EA85" s="159"/>
      <c r="EB85" s="158"/>
      <c r="EC85" s="159"/>
      <c r="ED85" s="158"/>
      <c r="EE85" s="159"/>
      <c r="EF85" s="158"/>
      <c r="EG85" s="159"/>
      <c r="EH85" s="158"/>
      <c r="EI85" s="159"/>
      <c r="EJ85" s="158"/>
      <c r="EK85" s="159"/>
      <c r="EL85" s="158"/>
      <c r="EM85" s="159"/>
      <c r="EN85" s="158"/>
      <c r="EO85" s="159"/>
      <c r="EP85" s="158"/>
      <c r="EQ85" s="159"/>
      <c r="ER85" s="158"/>
      <c r="ES85" s="159"/>
      <c r="ET85" s="158"/>
      <c r="EU85" s="159"/>
      <c r="EV85" s="158"/>
      <c r="EW85" s="159"/>
      <c r="EX85" s="158"/>
      <c r="EY85" s="159"/>
      <c r="EZ85" s="158"/>
      <c r="FA85" s="159"/>
      <c r="FB85" s="158"/>
      <c r="FC85" s="159"/>
      <c r="FD85" s="158"/>
      <c r="FE85" s="159"/>
      <c r="FF85" s="158"/>
      <c r="FG85" s="159"/>
      <c r="FH85" s="158"/>
      <c r="FI85" s="159"/>
      <c r="FJ85" s="158"/>
      <c r="FK85" s="159"/>
      <c r="FL85" s="158"/>
      <c r="FM85" s="159"/>
      <c r="FN85" s="158"/>
      <c r="FO85" s="159"/>
      <c r="FP85" s="158"/>
      <c r="FQ85" s="159"/>
      <c r="FR85" s="158"/>
      <c r="FS85" s="159"/>
      <c r="FT85" s="158"/>
      <c r="FU85" s="159"/>
      <c r="FV85" s="158"/>
      <c r="FW85" s="159"/>
      <c r="FX85" s="158"/>
      <c r="FY85" s="159"/>
      <c r="FZ85" s="158"/>
      <c r="GA85" s="159"/>
      <c r="GB85" s="158"/>
      <c r="GC85" s="159"/>
      <c r="GD85" s="158"/>
      <c r="GE85" s="159"/>
      <c r="GF85" s="158"/>
      <c r="GG85" s="159"/>
      <c r="GH85" s="158"/>
      <c r="GI85" s="159"/>
      <c r="GJ85" s="158"/>
      <c r="GK85" s="159"/>
      <c r="GL85" s="158"/>
      <c r="GM85" s="159"/>
      <c r="GN85" s="158"/>
      <c r="GO85" s="159"/>
      <c r="GP85" s="158"/>
      <c r="GQ85" s="159"/>
      <c r="GR85" s="158"/>
      <c r="GS85" s="159"/>
      <c r="GT85" s="158"/>
      <c r="GU85" s="159"/>
      <c r="GV85" s="158"/>
      <c r="GW85" s="159"/>
      <c r="GX85" s="158"/>
      <c r="GY85" s="159"/>
      <c r="GZ85" s="158"/>
      <c r="HA85" s="159"/>
    </row>
    <row r="86" spans="1:209" s="12" customFormat="1" ht="56.25" customHeight="1" x14ac:dyDescent="0.25">
      <c r="A86" s="14" t="s">
        <v>157</v>
      </c>
      <c r="B86" s="164" t="s">
        <v>141</v>
      </c>
      <c r="C86" s="165"/>
      <c r="D86" s="15" t="s">
        <v>26</v>
      </c>
      <c r="E86" s="45">
        <f>E39-E75-E48-E59-E73</f>
        <v>104530494</v>
      </c>
      <c r="F86" s="45"/>
      <c r="G86" s="45">
        <f>G39-G75-G48-G59-G73</f>
        <v>104530494</v>
      </c>
      <c r="H86" s="54"/>
      <c r="I86" s="54"/>
      <c r="J86" s="45"/>
      <c r="K86" s="45"/>
    </row>
    <row r="87" spans="1:209" s="42" customFormat="1" ht="44.25" customHeight="1" x14ac:dyDescent="0.25">
      <c r="A87" s="55"/>
      <c r="B87" s="56"/>
      <c r="C87" s="56"/>
      <c r="D87" s="57"/>
      <c r="E87" s="58"/>
      <c r="F87" s="59"/>
      <c r="G87" s="60"/>
      <c r="H87" s="59"/>
      <c r="I87" s="59"/>
      <c r="J87" s="60"/>
      <c r="K87" s="60"/>
    </row>
    <row r="88" spans="1:209" s="42" customFormat="1" ht="44.25" customHeight="1" x14ac:dyDescent="0.25">
      <c r="A88" s="55"/>
      <c r="B88" s="56"/>
      <c r="C88" s="56"/>
      <c r="D88" s="57"/>
      <c r="E88" s="58"/>
      <c r="F88" s="59"/>
      <c r="G88" s="60"/>
      <c r="H88" s="59"/>
      <c r="I88" s="59"/>
      <c r="J88" s="60"/>
      <c r="K88" s="60"/>
    </row>
    <row r="89" spans="1:209" s="4" customFormat="1" ht="30" x14ac:dyDescent="0.5">
      <c r="A89" s="61" t="s">
        <v>142</v>
      </c>
      <c r="B89" s="61"/>
      <c r="C89" s="61"/>
      <c r="D89" s="61" t="s">
        <v>143</v>
      </c>
      <c r="E89" s="61"/>
      <c r="F89" s="61"/>
      <c r="G89" s="61"/>
      <c r="H89" s="61"/>
      <c r="I89" s="61" t="s">
        <v>144</v>
      </c>
      <c r="J89" s="61"/>
      <c r="K89" s="61"/>
    </row>
    <row r="90" spans="1:209" s="4" customFormat="1" ht="30.6" x14ac:dyDescent="0.55000000000000004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209" s="65" customFormat="1" ht="40.5" customHeight="1" x14ac:dyDescent="0.7">
      <c r="A91" s="63" t="s">
        <v>145</v>
      </c>
      <c r="B91" s="64"/>
      <c r="C91" s="64"/>
      <c r="D91" s="63" t="s">
        <v>195</v>
      </c>
      <c r="E91" s="64"/>
      <c r="F91" s="64"/>
      <c r="G91" s="64"/>
      <c r="H91" s="64"/>
      <c r="I91" s="63" t="s">
        <v>147</v>
      </c>
      <c r="J91" s="64"/>
      <c r="K91" s="64"/>
    </row>
    <row r="92" spans="1:209" s="65" customFormat="1" ht="120" customHeight="1" x14ac:dyDescent="0.7">
      <c r="A92" s="64"/>
      <c r="B92" s="64"/>
      <c r="C92" s="64"/>
      <c r="D92" s="64"/>
      <c r="E92" s="64"/>
      <c r="F92" s="64"/>
      <c r="G92" s="64"/>
      <c r="H92" s="64"/>
      <c r="I92" s="169" t="s">
        <v>198</v>
      </c>
      <c r="J92" s="169"/>
      <c r="K92" s="169"/>
    </row>
    <row r="93" spans="1:209" s="65" customFormat="1" ht="40.200000000000003" x14ac:dyDescent="0.7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</row>
    <row r="94" spans="1:209" s="4" customFormat="1" ht="39" customHeight="1" x14ac:dyDescent="0.6">
      <c r="A94" s="166"/>
      <c r="B94" s="166"/>
      <c r="C94" s="166"/>
      <c r="D94" s="62" t="s">
        <v>148</v>
      </c>
      <c r="E94" s="62"/>
      <c r="F94" s="62"/>
      <c r="G94" s="62"/>
      <c r="H94" s="62"/>
      <c r="I94" s="62"/>
      <c r="J94" s="62"/>
      <c r="K94" s="62"/>
    </row>
    <row r="95" spans="1:209" s="4" customFormat="1" ht="35.4" x14ac:dyDescent="0.6">
      <c r="A95" s="66"/>
      <c r="B95" s="67"/>
      <c r="C95" s="67"/>
      <c r="D95" s="62" t="s">
        <v>149</v>
      </c>
      <c r="E95" s="62"/>
      <c r="F95" s="62"/>
      <c r="G95" s="62"/>
      <c r="H95" s="62"/>
      <c r="I95" s="63" t="s">
        <v>178</v>
      </c>
      <c r="J95" s="62"/>
      <c r="K95" s="62"/>
    </row>
    <row r="96" spans="1:209" s="4" customFormat="1" ht="30.6" x14ac:dyDescent="0.55000000000000004">
      <c r="A96" s="68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s="4" customFormat="1" ht="30.6" x14ac:dyDescent="0.55000000000000004">
      <c r="A97" s="69" t="s">
        <v>151</v>
      </c>
      <c r="B97" s="62"/>
      <c r="C97" s="69"/>
      <c r="D97" s="62"/>
      <c r="E97" s="69" t="s">
        <v>151</v>
      </c>
      <c r="F97" s="62"/>
      <c r="G97" s="62"/>
      <c r="H97" s="62"/>
      <c r="I97" s="62"/>
      <c r="J97" s="69" t="s">
        <v>151</v>
      </c>
      <c r="K97" s="62"/>
    </row>
    <row r="98" spans="1:11" s="4" customFormat="1" ht="22.8" x14ac:dyDescent="0.4">
      <c r="A98" s="70"/>
      <c r="B98" s="70"/>
      <c r="C98" s="71"/>
      <c r="D98" s="71"/>
      <c r="E98" s="71"/>
      <c r="F98" s="71"/>
      <c r="G98" s="71"/>
      <c r="H98" s="71"/>
      <c r="I98" s="71"/>
      <c r="J98" s="71"/>
      <c r="K98" s="71"/>
    </row>
    <row r="99" spans="1:11" s="4" customFormat="1" ht="22.8" x14ac:dyDescent="0.4">
      <c r="A99" s="70"/>
      <c r="B99" s="70"/>
      <c r="C99" s="72"/>
      <c r="D99" s="71"/>
      <c r="E99" s="71"/>
      <c r="F99" s="71"/>
      <c r="G99" s="71"/>
      <c r="H99" s="71"/>
      <c r="I99" s="71"/>
      <c r="J99" s="71"/>
      <c r="K99" s="71"/>
    </row>
    <row r="100" spans="1:11" s="4" customFormat="1" ht="15.6" x14ac:dyDescent="0.3">
      <c r="A100" s="73"/>
      <c r="B100" s="73"/>
      <c r="F100" s="74"/>
      <c r="G100" s="74"/>
      <c r="H100" s="74"/>
      <c r="I100" s="74"/>
      <c r="J100" s="74"/>
      <c r="K100" s="74"/>
    </row>
    <row r="101" spans="1:11" s="4" customFormat="1" ht="15.6" x14ac:dyDescent="0.3">
      <c r="A101" s="73"/>
      <c r="B101" s="73"/>
      <c r="F101" s="74"/>
      <c r="G101" s="74"/>
      <c r="H101" s="74"/>
      <c r="I101" s="74"/>
      <c r="J101" s="74"/>
      <c r="K101" s="74"/>
    </row>
    <row r="102" spans="1:11" s="4" customFormat="1" ht="15.6" x14ac:dyDescent="0.3">
      <c r="A102" s="73"/>
      <c r="B102" s="73"/>
      <c r="F102" s="74"/>
      <c r="G102" s="74"/>
      <c r="H102" s="74"/>
      <c r="I102" s="167"/>
      <c r="J102" s="168"/>
      <c r="K102" s="74"/>
    </row>
    <row r="103" spans="1:11" s="4" customFormat="1" ht="15.6" x14ac:dyDescent="0.3">
      <c r="A103" s="73"/>
      <c r="B103" s="73"/>
      <c r="F103" s="74"/>
      <c r="G103" s="74"/>
      <c r="H103" s="74"/>
      <c r="I103" s="74"/>
      <c r="J103" s="74"/>
      <c r="K103" s="74"/>
    </row>
    <row r="104" spans="1:11" s="4" customFormat="1" ht="15.6" x14ac:dyDescent="0.3">
      <c r="A104" s="73"/>
      <c r="B104" s="73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1:11" s="4" customFormat="1" ht="15.6" x14ac:dyDescent="0.3">
      <c r="A105" s="73"/>
      <c r="B105" s="73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4" customFormat="1" ht="15.6" x14ac:dyDescent="0.3">
      <c r="A106" s="73"/>
      <c r="B106" s="73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4" customFormat="1" ht="15.6" x14ac:dyDescent="0.3">
      <c r="A107" s="73"/>
      <c r="B107" s="73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4" customFormat="1" ht="15.6" x14ac:dyDescent="0.3">
      <c r="A108" s="73"/>
      <c r="B108" s="73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4" customFormat="1" ht="15.6" x14ac:dyDescent="0.3">
      <c r="A109" s="73"/>
      <c r="B109" s="73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4" customFormat="1" ht="15.6" x14ac:dyDescent="0.3">
      <c r="A110" s="73"/>
      <c r="B110" s="73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4" customFormat="1" ht="15.6" x14ac:dyDescent="0.3">
      <c r="A111" s="73"/>
      <c r="B111" s="73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 s="4" customFormat="1" ht="15.6" x14ac:dyDescent="0.3">
      <c r="A112" s="73"/>
      <c r="B112" s="73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1:11" s="4" customFormat="1" ht="15.6" x14ac:dyDescent="0.3">
      <c r="A113" s="73"/>
      <c r="B113" s="73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1:11" s="4" customFormat="1" ht="13.2" x14ac:dyDescent="0.25">
      <c r="A114" s="73"/>
      <c r="B114" s="73"/>
    </row>
    <row r="115" spans="1:11" s="4" customFormat="1" ht="13.2" x14ac:dyDescent="0.25">
      <c r="A115" s="73"/>
      <c r="B115" s="73"/>
    </row>
    <row r="116" spans="1:11" s="4" customFormat="1" ht="13.2" x14ac:dyDescent="0.25">
      <c r="A116" s="73"/>
      <c r="B116" s="73"/>
    </row>
    <row r="117" spans="1:11" s="4" customFormat="1" ht="13.2" x14ac:dyDescent="0.25">
      <c r="A117" s="73"/>
      <c r="B117" s="73"/>
      <c r="J117" s="77"/>
    </row>
    <row r="118" spans="1:11" s="4" customFormat="1" ht="13.2" x14ac:dyDescent="0.25">
      <c r="A118" s="73"/>
      <c r="B118" s="73"/>
    </row>
    <row r="119" spans="1:11" s="4" customFormat="1" ht="13.2" x14ac:dyDescent="0.25">
      <c r="A119" s="73"/>
      <c r="B119" s="73"/>
    </row>
    <row r="120" spans="1:11" s="4" customFormat="1" ht="13.2" x14ac:dyDescent="0.25">
      <c r="A120" s="73"/>
      <c r="B120" s="73"/>
    </row>
    <row r="121" spans="1:11" s="4" customFormat="1" ht="13.2" x14ac:dyDescent="0.25">
      <c r="A121" s="73"/>
      <c r="B121" s="73"/>
    </row>
    <row r="122" spans="1:11" s="4" customFormat="1" ht="13.2" x14ac:dyDescent="0.25">
      <c r="A122" s="73"/>
      <c r="B122" s="73"/>
    </row>
    <row r="123" spans="1:11" s="4" customFormat="1" ht="13.2" x14ac:dyDescent="0.25">
      <c r="A123" s="73"/>
      <c r="B123" s="73"/>
    </row>
    <row r="124" spans="1:11" s="4" customFormat="1" ht="13.2" x14ac:dyDescent="0.25">
      <c r="A124" s="73"/>
      <c r="B124" s="73"/>
    </row>
    <row r="125" spans="1:11" s="4" customFormat="1" ht="13.2" x14ac:dyDescent="0.25">
      <c r="A125" s="73"/>
      <c r="B125" s="73"/>
    </row>
    <row r="126" spans="1:11" s="4" customFormat="1" ht="13.2" x14ac:dyDescent="0.25">
      <c r="A126" s="73"/>
      <c r="B126" s="73"/>
    </row>
    <row r="127" spans="1:11" s="4" customFormat="1" ht="13.2" x14ac:dyDescent="0.25">
      <c r="A127" s="73"/>
      <c r="B127" s="73"/>
    </row>
    <row r="128" spans="1:11" s="4" customFormat="1" ht="13.2" x14ac:dyDescent="0.25">
      <c r="A128" s="73"/>
      <c r="B128" s="73"/>
    </row>
    <row r="129" spans="1:2" s="4" customFormat="1" ht="13.2" x14ac:dyDescent="0.25">
      <c r="A129" s="73"/>
      <c r="B129" s="73"/>
    </row>
    <row r="130" spans="1:2" s="4" customFormat="1" ht="13.2" x14ac:dyDescent="0.25">
      <c r="A130" s="73"/>
      <c r="B130" s="73"/>
    </row>
    <row r="131" spans="1:2" s="4" customFormat="1" ht="13.2" x14ac:dyDescent="0.25">
      <c r="A131" s="73"/>
      <c r="B131" s="73"/>
    </row>
    <row r="132" spans="1:2" s="4" customFormat="1" ht="13.2" x14ac:dyDescent="0.25">
      <c r="A132" s="73"/>
      <c r="B132" s="73"/>
    </row>
    <row r="133" spans="1:2" s="4" customFormat="1" ht="13.2" x14ac:dyDescent="0.25">
      <c r="A133" s="73"/>
      <c r="B133" s="73"/>
    </row>
    <row r="134" spans="1:2" s="4" customFormat="1" ht="13.2" x14ac:dyDescent="0.25">
      <c r="A134" s="73"/>
      <c r="B134" s="73"/>
    </row>
    <row r="135" spans="1:2" s="4" customFormat="1" ht="13.2" x14ac:dyDescent="0.25">
      <c r="A135" s="73"/>
      <c r="B135" s="73"/>
    </row>
    <row r="136" spans="1:2" s="4" customFormat="1" ht="13.2" x14ac:dyDescent="0.25">
      <c r="A136" s="73"/>
      <c r="B136" s="73"/>
    </row>
    <row r="137" spans="1:2" s="4" customFormat="1" ht="13.2" x14ac:dyDescent="0.25">
      <c r="A137" s="73"/>
      <c r="B137" s="73"/>
    </row>
    <row r="138" spans="1:2" s="4" customFormat="1" ht="13.2" x14ac:dyDescent="0.25">
      <c r="A138" s="73"/>
      <c r="B138" s="73"/>
    </row>
    <row r="139" spans="1:2" s="4" customFormat="1" ht="13.2" x14ac:dyDescent="0.25">
      <c r="A139" s="73"/>
      <c r="B139" s="73"/>
    </row>
    <row r="140" spans="1:2" s="4" customFormat="1" ht="13.2" x14ac:dyDescent="0.25">
      <c r="A140" s="73"/>
      <c r="B140" s="73"/>
    </row>
    <row r="141" spans="1:2" s="4" customFormat="1" ht="13.2" x14ac:dyDescent="0.25">
      <c r="A141" s="73"/>
      <c r="B141" s="73"/>
    </row>
    <row r="142" spans="1:2" s="4" customFormat="1" ht="13.2" x14ac:dyDescent="0.25">
      <c r="A142" s="73"/>
      <c r="B142" s="73"/>
    </row>
    <row r="143" spans="1:2" s="4" customFormat="1" ht="13.2" x14ac:dyDescent="0.25">
      <c r="A143" s="73"/>
      <c r="B143" s="73"/>
    </row>
    <row r="144" spans="1:2" s="4" customFormat="1" ht="13.2" x14ac:dyDescent="0.25">
      <c r="A144" s="73"/>
      <c r="B144" s="73"/>
    </row>
    <row r="145" spans="1:2" s="4" customFormat="1" ht="13.2" x14ac:dyDescent="0.25">
      <c r="A145" s="73"/>
      <c r="B145" s="73"/>
    </row>
    <row r="146" spans="1:2" s="4" customFormat="1" ht="13.2" x14ac:dyDescent="0.25">
      <c r="A146" s="73"/>
      <c r="B146" s="73"/>
    </row>
    <row r="147" spans="1:2" s="4" customFormat="1" ht="13.2" x14ac:dyDescent="0.25">
      <c r="A147" s="73"/>
      <c r="B147" s="73"/>
    </row>
    <row r="148" spans="1:2" s="4" customFormat="1" ht="13.2" x14ac:dyDescent="0.25">
      <c r="A148" s="73"/>
      <c r="B148" s="73"/>
    </row>
    <row r="149" spans="1:2" s="4" customFormat="1" ht="13.2" x14ac:dyDescent="0.25">
      <c r="A149" s="73"/>
      <c r="B149" s="73"/>
    </row>
    <row r="150" spans="1:2" s="4" customFormat="1" ht="13.2" x14ac:dyDescent="0.25">
      <c r="A150" s="73"/>
      <c r="B150" s="73"/>
    </row>
    <row r="151" spans="1:2" s="4" customFormat="1" ht="13.2" x14ac:dyDescent="0.25">
      <c r="A151" s="73"/>
      <c r="B151" s="73"/>
    </row>
    <row r="152" spans="1:2" s="4" customFormat="1" ht="13.2" x14ac:dyDescent="0.25">
      <c r="A152" s="73"/>
      <c r="B152" s="73"/>
    </row>
    <row r="153" spans="1:2" s="4" customFormat="1" ht="13.2" x14ac:dyDescent="0.25">
      <c r="A153" s="73"/>
      <c r="B153" s="73"/>
    </row>
    <row r="154" spans="1:2" s="4" customFormat="1" ht="13.2" x14ac:dyDescent="0.25">
      <c r="A154" s="73"/>
      <c r="B154" s="73"/>
    </row>
    <row r="155" spans="1:2" s="4" customFormat="1" ht="13.2" x14ac:dyDescent="0.25">
      <c r="A155" s="73"/>
      <c r="B155" s="73"/>
    </row>
    <row r="156" spans="1:2" s="4" customFormat="1" ht="13.2" x14ac:dyDescent="0.25">
      <c r="A156" s="73"/>
      <c r="B156" s="73"/>
    </row>
    <row r="157" spans="1:2" s="4" customFormat="1" ht="13.2" x14ac:dyDescent="0.25">
      <c r="A157" s="73"/>
      <c r="B157" s="73"/>
    </row>
    <row r="158" spans="1:2" s="4" customFormat="1" ht="13.2" x14ac:dyDescent="0.25">
      <c r="A158" s="73"/>
      <c r="B158" s="73"/>
    </row>
    <row r="159" spans="1:2" s="4" customFormat="1" ht="13.2" x14ac:dyDescent="0.25">
      <c r="A159" s="73"/>
      <c r="B159" s="73"/>
    </row>
    <row r="160" spans="1:2" s="4" customFormat="1" ht="13.2" x14ac:dyDescent="0.25">
      <c r="A160" s="73"/>
      <c r="B160" s="73"/>
    </row>
    <row r="161" spans="1:2" s="4" customFormat="1" ht="13.2" x14ac:dyDescent="0.25">
      <c r="A161" s="73"/>
      <c r="B161" s="73"/>
    </row>
    <row r="162" spans="1:2" s="4" customFormat="1" ht="13.2" x14ac:dyDescent="0.25">
      <c r="A162" s="73"/>
      <c r="B162" s="73"/>
    </row>
    <row r="163" spans="1:2" s="4" customFormat="1" ht="13.2" x14ac:dyDescent="0.25">
      <c r="A163" s="73"/>
      <c r="B163" s="73"/>
    </row>
    <row r="164" spans="1:2" s="4" customFormat="1" ht="13.2" x14ac:dyDescent="0.25">
      <c r="A164" s="73"/>
      <c r="B164" s="73"/>
    </row>
    <row r="165" spans="1:2" s="4" customFormat="1" ht="13.2" x14ac:dyDescent="0.25">
      <c r="A165" s="73"/>
      <c r="B165" s="73"/>
    </row>
    <row r="166" spans="1:2" s="4" customFormat="1" ht="13.2" x14ac:dyDescent="0.25">
      <c r="A166" s="73"/>
      <c r="B166" s="73"/>
    </row>
    <row r="167" spans="1:2" s="4" customFormat="1" ht="13.2" x14ac:dyDescent="0.25">
      <c r="A167" s="73"/>
      <c r="B167" s="73"/>
    </row>
    <row r="168" spans="1:2" s="4" customFormat="1" ht="13.2" x14ac:dyDescent="0.25">
      <c r="A168" s="73"/>
      <c r="B168" s="73"/>
    </row>
    <row r="169" spans="1:2" s="4" customFormat="1" ht="13.2" x14ac:dyDescent="0.25">
      <c r="A169" s="73"/>
      <c r="B169" s="73"/>
    </row>
    <row r="170" spans="1:2" s="4" customFormat="1" ht="13.2" x14ac:dyDescent="0.25">
      <c r="A170" s="73"/>
      <c r="B170" s="73"/>
    </row>
    <row r="171" spans="1:2" s="4" customFormat="1" ht="13.2" x14ac:dyDescent="0.25">
      <c r="A171" s="73"/>
      <c r="B171" s="73"/>
    </row>
    <row r="172" spans="1:2" s="4" customFormat="1" ht="13.2" x14ac:dyDescent="0.25">
      <c r="A172" s="73"/>
      <c r="B172" s="73"/>
    </row>
    <row r="173" spans="1:2" s="4" customFormat="1" ht="13.2" x14ac:dyDescent="0.25">
      <c r="A173" s="73"/>
      <c r="B173" s="73"/>
    </row>
    <row r="174" spans="1:2" s="4" customFormat="1" ht="13.2" x14ac:dyDescent="0.25">
      <c r="A174" s="73"/>
      <c r="B174" s="73"/>
    </row>
    <row r="175" spans="1:2" s="4" customFormat="1" ht="13.2" x14ac:dyDescent="0.25">
      <c r="A175" s="73"/>
      <c r="B175" s="73"/>
    </row>
    <row r="176" spans="1:2" s="4" customFormat="1" ht="13.2" x14ac:dyDescent="0.25">
      <c r="A176" s="73"/>
      <c r="B176" s="73"/>
    </row>
    <row r="177" spans="1:2" s="4" customFormat="1" ht="13.2" x14ac:dyDescent="0.25">
      <c r="A177" s="73"/>
      <c r="B177" s="73"/>
    </row>
    <row r="178" spans="1:2" s="4" customFormat="1" ht="13.2" x14ac:dyDescent="0.25">
      <c r="A178" s="73"/>
      <c r="B178" s="73"/>
    </row>
    <row r="179" spans="1:2" s="4" customFormat="1" ht="13.2" x14ac:dyDescent="0.25">
      <c r="A179" s="73"/>
      <c r="B179" s="73"/>
    </row>
    <row r="180" spans="1:2" s="4" customFormat="1" ht="13.2" x14ac:dyDescent="0.25">
      <c r="A180" s="73"/>
      <c r="B180" s="73"/>
    </row>
    <row r="181" spans="1:2" s="4" customFormat="1" ht="13.2" x14ac:dyDescent="0.25">
      <c r="A181" s="73"/>
      <c r="B181" s="73"/>
    </row>
    <row r="182" spans="1:2" s="4" customFormat="1" ht="13.2" x14ac:dyDescent="0.25">
      <c r="A182" s="73"/>
      <c r="B182" s="73"/>
    </row>
    <row r="183" spans="1:2" s="4" customFormat="1" ht="13.2" x14ac:dyDescent="0.25">
      <c r="A183" s="73"/>
      <c r="B183" s="73"/>
    </row>
    <row r="184" spans="1:2" s="4" customFormat="1" ht="13.2" x14ac:dyDescent="0.25">
      <c r="A184" s="73"/>
      <c r="B184" s="73"/>
    </row>
    <row r="185" spans="1:2" s="4" customFormat="1" ht="13.2" x14ac:dyDescent="0.25">
      <c r="A185" s="73"/>
      <c r="B185" s="73"/>
    </row>
    <row r="186" spans="1:2" s="4" customFormat="1" ht="13.2" x14ac:dyDescent="0.25">
      <c r="A186" s="73"/>
      <c r="B186" s="73"/>
    </row>
    <row r="187" spans="1:2" s="4" customFormat="1" ht="13.2" x14ac:dyDescent="0.25">
      <c r="A187" s="73"/>
      <c r="B187" s="73"/>
    </row>
    <row r="188" spans="1:2" s="4" customFormat="1" ht="13.2" x14ac:dyDescent="0.25">
      <c r="A188" s="73"/>
      <c r="B188" s="73"/>
    </row>
    <row r="189" spans="1:2" s="4" customFormat="1" ht="13.2" x14ac:dyDescent="0.25">
      <c r="A189" s="73"/>
      <c r="B189" s="73"/>
    </row>
    <row r="190" spans="1:2" s="4" customFormat="1" ht="13.2" x14ac:dyDescent="0.25">
      <c r="A190" s="73"/>
      <c r="B190" s="73"/>
    </row>
    <row r="191" spans="1:2" s="4" customFormat="1" ht="13.2" x14ac:dyDescent="0.25">
      <c r="A191" s="73"/>
      <c r="B191" s="73"/>
    </row>
    <row r="192" spans="1:2" s="4" customFormat="1" ht="13.2" x14ac:dyDescent="0.25">
      <c r="A192" s="73"/>
      <c r="B192" s="73"/>
    </row>
    <row r="193" spans="1:2" s="4" customFormat="1" ht="13.2" x14ac:dyDescent="0.25">
      <c r="A193" s="73"/>
      <c r="B193" s="73"/>
    </row>
    <row r="194" spans="1:2" s="4" customFormat="1" ht="13.2" x14ac:dyDescent="0.25">
      <c r="A194" s="73"/>
      <c r="B194" s="73"/>
    </row>
    <row r="195" spans="1:2" s="4" customFormat="1" ht="13.2" x14ac:dyDescent="0.25">
      <c r="A195" s="73"/>
      <c r="B195" s="73"/>
    </row>
    <row r="196" spans="1:2" s="4" customFormat="1" ht="13.2" x14ac:dyDescent="0.25">
      <c r="A196" s="73"/>
      <c r="B196" s="73"/>
    </row>
    <row r="197" spans="1:2" s="4" customFormat="1" ht="13.2" x14ac:dyDescent="0.25">
      <c r="A197" s="73"/>
      <c r="B197" s="73"/>
    </row>
    <row r="198" spans="1:2" s="4" customFormat="1" ht="13.2" x14ac:dyDescent="0.25">
      <c r="A198" s="73"/>
      <c r="B198" s="73"/>
    </row>
    <row r="199" spans="1:2" s="4" customFormat="1" ht="13.2" x14ac:dyDescent="0.25">
      <c r="A199" s="73"/>
      <c r="B199" s="73"/>
    </row>
    <row r="200" spans="1:2" s="4" customFormat="1" ht="13.2" x14ac:dyDescent="0.25">
      <c r="A200" s="73"/>
      <c r="B200" s="73"/>
    </row>
    <row r="201" spans="1:2" s="4" customFormat="1" ht="13.2" x14ac:dyDescent="0.25">
      <c r="A201" s="73"/>
      <c r="B201" s="73"/>
    </row>
    <row r="202" spans="1:2" s="4" customFormat="1" ht="13.2" x14ac:dyDescent="0.25">
      <c r="A202" s="73"/>
      <c r="B202" s="73"/>
    </row>
    <row r="203" spans="1:2" s="4" customFormat="1" ht="13.2" x14ac:dyDescent="0.25">
      <c r="A203" s="73"/>
      <c r="B203" s="73"/>
    </row>
    <row r="204" spans="1:2" s="4" customFormat="1" ht="13.2" x14ac:dyDescent="0.25">
      <c r="A204" s="73"/>
      <c r="B204" s="73"/>
    </row>
    <row r="205" spans="1:2" s="4" customFormat="1" ht="13.2" x14ac:dyDescent="0.25">
      <c r="A205" s="73"/>
      <c r="B205" s="73"/>
    </row>
    <row r="206" spans="1:2" s="4" customFormat="1" ht="13.2" x14ac:dyDescent="0.25">
      <c r="A206" s="73"/>
      <c r="B206" s="73"/>
    </row>
    <row r="207" spans="1:2" s="4" customFormat="1" ht="13.2" x14ac:dyDescent="0.25">
      <c r="A207" s="73"/>
      <c r="B207" s="73"/>
    </row>
    <row r="208" spans="1:2" s="4" customFormat="1" ht="13.2" x14ac:dyDescent="0.25">
      <c r="A208" s="73"/>
      <c r="B208" s="73"/>
    </row>
    <row r="209" spans="1:2" s="4" customFormat="1" ht="13.2" x14ac:dyDescent="0.25">
      <c r="A209" s="73"/>
      <c r="B209" s="73"/>
    </row>
    <row r="210" spans="1:2" s="4" customFormat="1" ht="13.2" x14ac:dyDescent="0.25">
      <c r="A210" s="73"/>
      <c r="B210" s="73"/>
    </row>
    <row r="211" spans="1:2" s="4" customFormat="1" ht="13.2" x14ac:dyDescent="0.25">
      <c r="A211" s="73"/>
      <c r="B211" s="73"/>
    </row>
    <row r="212" spans="1:2" s="4" customFormat="1" ht="13.2" x14ac:dyDescent="0.25">
      <c r="A212" s="73"/>
      <c r="B212" s="73"/>
    </row>
    <row r="213" spans="1:2" s="4" customFormat="1" ht="13.2" x14ac:dyDescent="0.25">
      <c r="A213" s="73"/>
      <c r="B213" s="73"/>
    </row>
    <row r="214" spans="1:2" s="4" customFormat="1" ht="13.2" x14ac:dyDescent="0.25">
      <c r="A214" s="73"/>
      <c r="B214" s="73"/>
    </row>
    <row r="215" spans="1:2" s="4" customFormat="1" ht="13.2" x14ac:dyDescent="0.25">
      <c r="A215" s="73"/>
      <c r="B215" s="73"/>
    </row>
    <row r="216" spans="1:2" s="4" customFormat="1" ht="13.2" x14ac:dyDescent="0.25">
      <c r="A216" s="73"/>
      <c r="B216" s="73"/>
    </row>
    <row r="217" spans="1:2" s="4" customFormat="1" ht="13.2" x14ac:dyDescent="0.25">
      <c r="A217" s="73"/>
      <c r="B217" s="73"/>
    </row>
    <row r="218" spans="1:2" s="4" customFormat="1" ht="13.2" x14ac:dyDescent="0.25">
      <c r="A218" s="73"/>
      <c r="B218" s="73"/>
    </row>
    <row r="219" spans="1:2" s="4" customFormat="1" ht="13.2" x14ac:dyDescent="0.25">
      <c r="A219" s="73"/>
      <c r="B219" s="73"/>
    </row>
    <row r="220" spans="1:2" s="4" customFormat="1" ht="13.2" x14ac:dyDescent="0.25">
      <c r="A220" s="73"/>
      <c r="B220" s="73"/>
    </row>
    <row r="221" spans="1:2" s="4" customFormat="1" ht="13.2" x14ac:dyDescent="0.25">
      <c r="A221" s="73"/>
      <c r="B221" s="73"/>
    </row>
    <row r="222" spans="1:2" s="4" customFormat="1" ht="13.2" x14ac:dyDescent="0.25">
      <c r="A222" s="73"/>
      <c r="B222" s="73"/>
    </row>
    <row r="223" spans="1:2" s="4" customFormat="1" ht="13.2" x14ac:dyDescent="0.25">
      <c r="A223" s="73"/>
      <c r="B223" s="73"/>
    </row>
    <row r="224" spans="1:2" s="4" customFormat="1" ht="13.2" x14ac:dyDescent="0.25">
      <c r="A224" s="73"/>
      <c r="B224" s="73"/>
    </row>
    <row r="225" spans="1:2" s="4" customFormat="1" ht="13.2" x14ac:dyDescent="0.25">
      <c r="A225" s="73"/>
      <c r="B225" s="73"/>
    </row>
    <row r="226" spans="1:2" s="4" customFormat="1" ht="13.2" x14ac:dyDescent="0.25">
      <c r="A226" s="73"/>
      <c r="B226" s="73"/>
    </row>
    <row r="227" spans="1:2" s="4" customFormat="1" ht="13.2" x14ac:dyDescent="0.25">
      <c r="A227" s="73"/>
      <c r="B227" s="73"/>
    </row>
    <row r="228" spans="1:2" s="4" customFormat="1" ht="13.2" x14ac:dyDescent="0.25">
      <c r="A228" s="73"/>
      <c r="B228" s="73"/>
    </row>
    <row r="229" spans="1:2" s="4" customFormat="1" ht="13.2" x14ac:dyDescent="0.25">
      <c r="A229" s="73"/>
      <c r="B229" s="73"/>
    </row>
    <row r="230" spans="1:2" s="4" customFormat="1" ht="13.2" x14ac:dyDescent="0.25">
      <c r="A230" s="73"/>
      <c r="B230" s="73"/>
    </row>
    <row r="231" spans="1:2" s="4" customFormat="1" ht="13.2" x14ac:dyDescent="0.25">
      <c r="A231" s="73"/>
      <c r="B231" s="73"/>
    </row>
    <row r="232" spans="1:2" s="4" customFormat="1" ht="13.2" x14ac:dyDescent="0.25">
      <c r="A232" s="73"/>
      <c r="B232" s="73"/>
    </row>
    <row r="233" spans="1:2" s="4" customFormat="1" ht="13.2" x14ac:dyDescent="0.25">
      <c r="A233" s="73"/>
      <c r="B233" s="73"/>
    </row>
    <row r="234" spans="1:2" s="4" customFormat="1" ht="13.2" x14ac:dyDescent="0.25">
      <c r="A234" s="73"/>
      <c r="B234" s="73"/>
    </row>
    <row r="235" spans="1:2" s="4" customFormat="1" ht="13.2" x14ac:dyDescent="0.25">
      <c r="A235" s="73"/>
      <c r="B235" s="73"/>
    </row>
    <row r="236" spans="1:2" s="4" customFormat="1" ht="13.2" x14ac:dyDescent="0.25">
      <c r="A236" s="73"/>
      <c r="B236" s="73"/>
    </row>
    <row r="237" spans="1:2" s="4" customFormat="1" ht="13.2" x14ac:dyDescent="0.25">
      <c r="A237" s="73"/>
      <c r="B237" s="73"/>
    </row>
    <row r="238" spans="1:2" s="4" customFormat="1" ht="13.2" x14ac:dyDescent="0.25">
      <c r="A238" s="73"/>
      <c r="B238" s="73"/>
    </row>
    <row r="239" spans="1:2" s="4" customFormat="1" ht="13.2" x14ac:dyDescent="0.25">
      <c r="A239" s="73"/>
      <c r="B239" s="73"/>
    </row>
    <row r="240" spans="1:2" s="4" customFormat="1" ht="13.2" x14ac:dyDescent="0.25">
      <c r="A240" s="73"/>
      <c r="B240" s="73"/>
    </row>
    <row r="241" spans="1:2" s="4" customFormat="1" ht="13.2" x14ac:dyDescent="0.25">
      <c r="A241" s="73"/>
      <c r="B241" s="73"/>
    </row>
    <row r="242" spans="1:2" s="4" customFormat="1" ht="13.2" x14ac:dyDescent="0.25">
      <c r="A242" s="73"/>
      <c r="B242" s="73"/>
    </row>
    <row r="243" spans="1:2" s="4" customFormat="1" ht="13.2" x14ac:dyDescent="0.25">
      <c r="A243" s="73"/>
      <c r="B243" s="73"/>
    </row>
    <row r="244" spans="1:2" s="4" customFormat="1" ht="13.2" x14ac:dyDescent="0.25">
      <c r="A244" s="73"/>
      <c r="B244" s="73"/>
    </row>
    <row r="245" spans="1:2" s="4" customFormat="1" ht="13.2" x14ac:dyDescent="0.25">
      <c r="A245" s="73"/>
      <c r="B245" s="73"/>
    </row>
    <row r="246" spans="1:2" s="4" customFormat="1" ht="13.2" x14ac:dyDescent="0.25">
      <c r="A246" s="73"/>
      <c r="B246" s="73"/>
    </row>
    <row r="247" spans="1:2" s="4" customFormat="1" ht="13.2" x14ac:dyDescent="0.25">
      <c r="A247" s="73"/>
      <c r="B247" s="73"/>
    </row>
    <row r="248" spans="1:2" s="4" customFormat="1" ht="13.2" x14ac:dyDescent="0.25">
      <c r="A248" s="73"/>
      <c r="B248" s="73"/>
    </row>
    <row r="249" spans="1:2" s="4" customFormat="1" ht="13.2" x14ac:dyDescent="0.25">
      <c r="A249" s="73"/>
      <c r="B249" s="73"/>
    </row>
    <row r="250" spans="1:2" s="4" customFormat="1" ht="13.2" x14ac:dyDescent="0.25">
      <c r="A250" s="73"/>
      <c r="B250" s="73"/>
    </row>
    <row r="251" spans="1:2" s="4" customFormat="1" ht="13.2" x14ac:dyDescent="0.25">
      <c r="A251" s="73"/>
      <c r="B251" s="73"/>
    </row>
    <row r="252" spans="1:2" s="4" customFormat="1" ht="13.2" x14ac:dyDescent="0.25">
      <c r="A252" s="73"/>
      <c r="B252" s="73"/>
    </row>
    <row r="253" spans="1:2" s="4" customFormat="1" ht="13.2" x14ac:dyDescent="0.25">
      <c r="A253" s="73"/>
      <c r="B253" s="73"/>
    </row>
    <row r="254" spans="1:2" s="4" customFormat="1" ht="13.2" x14ac:dyDescent="0.25">
      <c r="A254" s="73"/>
      <c r="B254" s="73"/>
    </row>
    <row r="255" spans="1:2" s="4" customFormat="1" ht="13.2" x14ac:dyDescent="0.25">
      <c r="A255" s="73"/>
      <c r="B255" s="73"/>
    </row>
    <row r="256" spans="1:2" s="4" customFormat="1" ht="13.2" x14ac:dyDescent="0.25">
      <c r="A256" s="73"/>
      <c r="B256" s="73"/>
    </row>
    <row r="257" spans="1:2" s="4" customFormat="1" ht="13.2" x14ac:dyDescent="0.25">
      <c r="A257" s="73"/>
      <c r="B257" s="73"/>
    </row>
    <row r="258" spans="1:2" s="4" customFormat="1" ht="13.2" x14ac:dyDescent="0.25">
      <c r="A258" s="73"/>
      <c r="B258" s="73"/>
    </row>
    <row r="259" spans="1:2" s="4" customFormat="1" ht="13.2" x14ac:dyDescent="0.25">
      <c r="A259" s="73"/>
      <c r="B259" s="73"/>
    </row>
    <row r="260" spans="1:2" s="4" customFormat="1" ht="13.2" x14ac:dyDescent="0.25">
      <c r="A260" s="73"/>
      <c r="B260" s="73"/>
    </row>
    <row r="261" spans="1:2" s="4" customFormat="1" ht="13.2" x14ac:dyDescent="0.25">
      <c r="A261" s="73"/>
      <c r="B261" s="73"/>
    </row>
    <row r="262" spans="1:2" s="4" customFormat="1" ht="13.2" x14ac:dyDescent="0.25">
      <c r="A262" s="73"/>
      <c r="B262" s="73"/>
    </row>
    <row r="263" spans="1:2" s="4" customFormat="1" ht="13.2" x14ac:dyDescent="0.25">
      <c r="A263" s="73"/>
      <c r="B263" s="73"/>
    </row>
    <row r="264" spans="1:2" s="4" customFormat="1" ht="13.2" x14ac:dyDescent="0.25">
      <c r="A264" s="73"/>
      <c r="B264" s="73"/>
    </row>
    <row r="265" spans="1:2" s="4" customFormat="1" ht="13.2" x14ac:dyDescent="0.25">
      <c r="A265" s="73"/>
      <c r="B265" s="73"/>
    </row>
    <row r="266" spans="1:2" s="4" customFormat="1" ht="13.2" x14ac:dyDescent="0.25">
      <c r="A266" s="73"/>
      <c r="B266" s="73"/>
    </row>
    <row r="267" spans="1:2" s="4" customFormat="1" ht="13.2" x14ac:dyDescent="0.25">
      <c r="A267" s="73"/>
      <c r="B267" s="73"/>
    </row>
    <row r="268" spans="1:2" s="4" customFormat="1" ht="13.2" x14ac:dyDescent="0.25">
      <c r="A268" s="73"/>
      <c r="B268" s="73"/>
    </row>
    <row r="269" spans="1:2" s="4" customFormat="1" ht="13.2" x14ac:dyDescent="0.25">
      <c r="A269" s="73"/>
      <c r="B269" s="73"/>
    </row>
    <row r="270" spans="1:2" s="4" customFormat="1" ht="13.2" x14ac:dyDescent="0.25">
      <c r="A270" s="73"/>
      <c r="B270" s="73"/>
    </row>
    <row r="271" spans="1:2" s="4" customFormat="1" ht="13.2" x14ac:dyDescent="0.25">
      <c r="A271" s="73"/>
      <c r="B271" s="73"/>
    </row>
    <row r="272" spans="1:2" s="4" customFormat="1" ht="13.2" x14ac:dyDescent="0.25">
      <c r="A272" s="73"/>
      <c r="B272" s="73"/>
    </row>
    <row r="273" spans="1:2" s="4" customFormat="1" ht="13.2" x14ac:dyDescent="0.25">
      <c r="A273" s="73"/>
      <c r="B273" s="73"/>
    </row>
    <row r="274" spans="1:2" s="4" customFormat="1" ht="13.2" x14ac:dyDescent="0.25">
      <c r="A274" s="73"/>
      <c r="B274" s="73"/>
    </row>
    <row r="275" spans="1:2" s="4" customFormat="1" ht="13.2" x14ac:dyDescent="0.25">
      <c r="A275" s="73"/>
      <c r="B275" s="73"/>
    </row>
    <row r="276" spans="1:2" s="4" customFormat="1" ht="13.2" x14ac:dyDescent="0.25">
      <c r="A276" s="73"/>
      <c r="B276" s="73"/>
    </row>
    <row r="277" spans="1:2" s="4" customFormat="1" ht="13.2" x14ac:dyDescent="0.25">
      <c r="A277" s="73"/>
      <c r="B277" s="73"/>
    </row>
    <row r="278" spans="1:2" s="4" customFormat="1" ht="13.2" x14ac:dyDescent="0.25">
      <c r="A278" s="73"/>
      <c r="B278" s="73"/>
    </row>
    <row r="279" spans="1:2" s="4" customFormat="1" ht="13.2" x14ac:dyDescent="0.25">
      <c r="A279" s="73"/>
      <c r="B279" s="73"/>
    </row>
    <row r="280" spans="1:2" s="4" customFormat="1" ht="13.2" x14ac:dyDescent="0.25">
      <c r="A280" s="73"/>
      <c r="B280" s="73"/>
    </row>
    <row r="281" spans="1:2" s="4" customFormat="1" ht="13.2" x14ac:dyDescent="0.25">
      <c r="A281" s="73"/>
      <c r="B281" s="73"/>
    </row>
    <row r="282" spans="1:2" s="4" customFormat="1" ht="13.2" x14ac:dyDescent="0.25">
      <c r="A282" s="73"/>
      <c r="B282" s="73"/>
    </row>
    <row r="283" spans="1:2" s="4" customFormat="1" ht="13.2" x14ac:dyDescent="0.25">
      <c r="A283" s="73"/>
      <c r="B283" s="73"/>
    </row>
    <row r="284" spans="1:2" s="4" customFormat="1" ht="13.2" x14ac:dyDescent="0.25">
      <c r="A284" s="73"/>
      <c r="B284" s="73"/>
    </row>
    <row r="285" spans="1:2" s="4" customFormat="1" ht="13.2" x14ac:dyDescent="0.25">
      <c r="A285" s="73"/>
      <c r="B285" s="73"/>
    </row>
    <row r="286" spans="1:2" s="4" customFormat="1" ht="13.2" x14ac:dyDescent="0.25">
      <c r="A286" s="73"/>
      <c r="B286" s="73"/>
    </row>
    <row r="287" spans="1:2" s="4" customFormat="1" ht="13.2" x14ac:dyDescent="0.25">
      <c r="A287" s="73"/>
      <c r="B287" s="73"/>
    </row>
    <row r="288" spans="1:2" s="4" customFormat="1" ht="13.2" x14ac:dyDescent="0.25">
      <c r="A288" s="73"/>
      <c r="B288" s="73"/>
    </row>
    <row r="289" spans="1:2" s="4" customFormat="1" ht="13.2" x14ac:dyDescent="0.25">
      <c r="A289" s="73"/>
      <c r="B289" s="73"/>
    </row>
    <row r="290" spans="1:2" s="4" customFormat="1" ht="13.2" x14ac:dyDescent="0.25">
      <c r="A290" s="73"/>
      <c r="B290" s="73"/>
    </row>
    <row r="291" spans="1:2" s="4" customFormat="1" ht="13.2" x14ac:dyDescent="0.25">
      <c r="A291" s="73"/>
      <c r="B291" s="73"/>
    </row>
    <row r="292" spans="1:2" s="4" customFormat="1" ht="13.2" x14ac:dyDescent="0.25">
      <c r="A292" s="73"/>
      <c r="B292" s="73"/>
    </row>
    <row r="293" spans="1:2" s="4" customFormat="1" ht="13.2" x14ac:dyDescent="0.25">
      <c r="A293" s="73"/>
      <c r="B293" s="73"/>
    </row>
    <row r="294" spans="1:2" s="4" customFormat="1" ht="13.2" x14ac:dyDescent="0.25">
      <c r="A294" s="73"/>
      <c r="B294" s="73"/>
    </row>
    <row r="295" spans="1:2" s="4" customFormat="1" ht="13.2" x14ac:dyDescent="0.25">
      <c r="A295" s="73"/>
      <c r="B295" s="73"/>
    </row>
    <row r="296" spans="1:2" s="4" customFormat="1" ht="13.2" x14ac:dyDescent="0.25">
      <c r="A296" s="73"/>
      <c r="B296" s="73"/>
    </row>
    <row r="297" spans="1:2" s="4" customFormat="1" ht="13.2" x14ac:dyDescent="0.25">
      <c r="A297" s="73"/>
      <c r="B297" s="73"/>
    </row>
    <row r="298" spans="1:2" s="4" customFormat="1" ht="13.2" x14ac:dyDescent="0.25">
      <c r="A298" s="73"/>
      <c r="B298" s="73"/>
    </row>
    <row r="299" spans="1:2" s="4" customFormat="1" ht="13.2" x14ac:dyDescent="0.25">
      <c r="A299" s="73"/>
      <c r="B299" s="73"/>
    </row>
    <row r="300" spans="1:2" s="4" customFormat="1" ht="13.2" x14ac:dyDescent="0.25">
      <c r="A300" s="73"/>
      <c r="B300" s="73"/>
    </row>
    <row r="301" spans="1:2" s="4" customFormat="1" ht="13.2" x14ac:dyDescent="0.25">
      <c r="A301" s="73"/>
      <c r="B301" s="73"/>
    </row>
    <row r="302" spans="1:2" s="4" customFormat="1" ht="13.2" x14ac:dyDescent="0.25">
      <c r="A302" s="73"/>
      <c r="B302" s="73"/>
    </row>
    <row r="303" spans="1:2" s="4" customFormat="1" ht="13.2" x14ac:dyDescent="0.25">
      <c r="A303" s="73"/>
      <c r="B303" s="73"/>
    </row>
    <row r="304" spans="1:2" x14ac:dyDescent="0.3">
      <c r="A304" s="78"/>
      <c r="B304" s="78"/>
    </row>
    <row r="305" spans="1:2" x14ac:dyDescent="0.3">
      <c r="A305" s="78"/>
      <c r="B305" s="78"/>
    </row>
    <row r="306" spans="1:2" x14ac:dyDescent="0.3">
      <c r="A306" s="78"/>
      <c r="B306" s="78"/>
    </row>
    <row r="307" spans="1:2" x14ac:dyDescent="0.3">
      <c r="A307" s="78"/>
      <c r="B307" s="78"/>
    </row>
    <row r="308" spans="1:2" x14ac:dyDescent="0.3">
      <c r="A308" s="78"/>
      <c r="B308" s="78"/>
    </row>
    <row r="309" spans="1:2" x14ac:dyDescent="0.3">
      <c r="A309" s="78"/>
      <c r="B309" s="78"/>
    </row>
    <row r="310" spans="1:2" x14ac:dyDescent="0.3">
      <c r="A310" s="78"/>
      <c r="B310" s="78"/>
    </row>
    <row r="311" spans="1:2" x14ac:dyDescent="0.3">
      <c r="A311" s="78"/>
      <c r="B311" s="78"/>
    </row>
    <row r="312" spans="1:2" x14ac:dyDescent="0.3">
      <c r="A312" s="78"/>
      <c r="B312" s="78"/>
    </row>
    <row r="313" spans="1:2" x14ac:dyDescent="0.3">
      <c r="A313" s="78"/>
      <c r="B313" s="78"/>
    </row>
    <row r="314" spans="1:2" x14ac:dyDescent="0.3">
      <c r="A314" s="78"/>
      <c r="B314" s="78"/>
    </row>
    <row r="315" spans="1:2" x14ac:dyDescent="0.3">
      <c r="A315" s="78"/>
      <c r="B315" s="78"/>
    </row>
    <row r="316" spans="1:2" x14ac:dyDescent="0.3">
      <c r="A316" s="78"/>
      <c r="B316" s="78"/>
    </row>
    <row r="317" spans="1:2" x14ac:dyDescent="0.3">
      <c r="A317" s="78"/>
      <c r="B317" s="78"/>
    </row>
    <row r="318" spans="1:2" x14ac:dyDescent="0.3">
      <c r="A318" s="78"/>
      <c r="B318" s="78"/>
    </row>
    <row r="319" spans="1:2" x14ac:dyDescent="0.3">
      <c r="A319" s="78"/>
      <c r="B319" s="78"/>
    </row>
    <row r="320" spans="1:2" x14ac:dyDescent="0.3">
      <c r="A320" s="78"/>
      <c r="B320" s="78"/>
    </row>
    <row r="321" spans="1:2" x14ac:dyDescent="0.3">
      <c r="A321" s="78"/>
      <c r="B321" s="78"/>
    </row>
    <row r="322" spans="1:2" x14ac:dyDescent="0.3">
      <c r="A322" s="78"/>
      <c r="B322" s="78"/>
    </row>
    <row r="323" spans="1:2" x14ac:dyDescent="0.3">
      <c r="A323" s="78"/>
      <c r="B323" s="78"/>
    </row>
    <row r="324" spans="1:2" x14ac:dyDescent="0.3">
      <c r="A324" s="78"/>
      <c r="B324" s="78"/>
    </row>
    <row r="325" spans="1:2" x14ac:dyDescent="0.3">
      <c r="A325" s="78"/>
      <c r="B325" s="78"/>
    </row>
    <row r="326" spans="1:2" x14ac:dyDescent="0.3">
      <c r="A326" s="78"/>
      <c r="B326" s="78"/>
    </row>
    <row r="327" spans="1:2" x14ac:dyDescent="0.3">
      <c r="A327" s="78"/>
      <c r="B327" s="78"/>
    </row>
    <row r="328" spans="1:2" x14ac:dyDescent="0.3">
      <c r="A328" s="78"/>
      <c r="B328" s="78"/>
    </row>
    <row r="329" spans="1:2" x14ac:dyDescent="0.3">
      <c r="A329" s="78"/>
      <c r="B329" s="78"/>
    </row>
    <row r="330" spans="1:2" x14ac:dyDescent="0.3">
      <c r="A330" s="78"/>
      <c r="B330" s="78"/>
    </row>
    <row r="331" spans="1:2" x14ac:dyDescent="0.3">
      <c r="A331" s="78"/>
      <c r="B331" s="78"/>
    </row>
    <row r="332" spans="1:2" x14ac:dyDescent="0.3">
      <c r="A332" s="78"/>
      <c r="B332" s="78"/>
    </row>
    <row r="333" spans="1:2" x14ac:dyDescent="0.3">
      <c r="A333" s="78"/>
      <c r="B333" s="78"/>
    </row>
    <row r="334" spans="1:2" x14ac:dyDescent="0.3">
      <c r="A334" s="78"/>
      <c r="B334" s="78"/>
    </row>
    <row r="335" spans="1:2" x14ac:dyDescent="0.3">
      <c r="A335" s="78"/>
      <c r="B335" s="78"/>
    </row>
    <row r="336" spans="1:2" x14ac:dyDescent="0.3">
      <c r="A336" s="78"/>
      <c r="B336" s="78"/>
    </row>
    <row r="337" spans="1:2" x14ac:dyDescent="0.3">
      <c r="A337" s="78"/>
      <c r="B337" s="78"/>
    </row>
    <row r="338" spans="1:2" x14ac:dyDescent="0.3">
      <c r="A338" s="78"/>
      <c r="B338" s="78"/>
    </row>
    <row r="339" spans="1:2" x14ac:dyDescent="0.3">
      <c r="A339" s="78"/>
      <c r="B339" s="78"/>
    </row>
    <row r="340" spans="1:2" x14ac:dyDescent="0.3">
      <c r="A340" s="78"/>
      <c r="B340" s="78"/>
    </row>
    <row r="341" spans="1:2" x14ac:dyDescent="0.3">
      <c r="A341" s="78"/>
      <c r="B341" s="78"/>
    </row>
    <row r="342" spans="1:2" x14ac:dyDescent="0.3">
      <c r="A342" s="78"/>
      <c r="B342" s="78"/>
    </row>
    <row r="343" spans="1:2" x14ac:dyDescent="0.3">
      <c r="A343" s="78"/>
      <c r="B343" s="78"/>
    </row>
    <row r="344" spans="1:2" x14ac:dyDescent="0.3">
      <c r="A344" s="78"/>
      <c r="B344" s="78"/>
    </row>
    <row r="345" spans="1:2" x14ac:dyDescent="0.3">
      <c r="A345" s="78"/>
      <c r="B345" s="78"/>
    </row>
    <row r="346" spans="1:2" x14ac:dyDescent="0.3">
      <c r="A346" s="78"/>
      <c r="B346" s="78"/>
    </row>
    <row r="347" spans="1:2" x14ac:dyDescent="0.3">
      <c r="A347" s="78"/>
      <c r="B347" s="78"/>
    </row>
    <row r="348" spans="1:2" x14ac:dyDescent="0.3">
      <c r="A348" s="78"/>
      <c r="B348" s="78"/>
    </row>
    <row r="349" spans="1:2" x14ac:dyDescent="0.3">
      <c r="A349" s="78"/>
      <c r="B349" s="78"/>
    </row>
    <row r="350" spans="1:2" x14ac:dyDescent="0.3">
      <c r="A350" s="78"/>
      <c r="B350" s="78"/>
    </row>
    <row r="351" spans="1:2" x14ac:dyDescent="0.3">
      <c r="A351" s="78"/>
      <c r="B351" s="78"/>
    </row>
    <row r="352" spans="1:2" x14ac:dyDescent="0.3">
      <c r="A352" s="78"/>
      <c r="B352" s="78"/>
    </row>
    <row r="353" spans="1:2" x14ac:dyDescent="0.3">
      <c r="A353" s="78"/>
      <c r="B353" s="78"/>
    </row>
    <row r="354" spans="1:2" x14ac:dyDescent="0.3">
      <c r="A354" s="78"/>
      <c r="B354" s="78"/>
    </row>
    <row r="355" spans="1:2" x14ac:dyDescent="0.3">
      <c r="A355" s="78"/>
      <c r="B355" s="78"/>
    </row>
    <row r="356" spans="1:2" x14ac:dyDescent="0.3">
      <c r="A356" s="78"/>
      <c r="B356" s="78"/>
    </row>
    <row r="357" spans="1:2" x14ac:dyDescent="0.3">
      <c r="A357" s="78"/>
      <c r="B357" s="78"/>
    </row>
    <row r="358" spans="1:2" x14ac:dyDescent="0.3">
      <c r="A358" s="78"/>
      <c r="B358" s="78"/>
    </row>
    <row r="359" spans="1:2" x14ac:dyDescent="0.3">
      <c r="A359" s="78"/>
      <c r="B359" s="78"/>
    </row>
    <row r="360" spans="1:2" x14ac:dyDescent="0.3">
      <c r="A360" s="78"/>
      <c r="B360" s="78"/>
    </row>
    <row r="361" spans="1:2" x14ac:dyDescent="0.3">
      <c r="A361" s="78"/>
      <c r="B361" s="78"/>
    </row>
    <row r="362" spans="1:2" x14ac:dyDescent="0.3">
      <c r="A362" s="78"/>
      <c r="B362" s="78"/>
    </row>
    <row r="363" spans="1:2" x14ac:dyDescent="0.3">
      <c r="A363" s="78"/>
      <c r="B363" s="78"/>
    </row>
    <row r="364" spans="1:2" x14ac:dyDescent="0.3">
      <c r="A364" s="78"/>
      <c r="B364" s="78"/>
    </row>
    <row r="365" spans="1:2" x14ac:dyDescent="0.3">
      <c r="A365" s="78"/>
      <c r="B365" s="78"/>
    </row>
    <row r="366" spans="1:2" x14ac:dyDescent="0.3">
      <c r="A366" s="78"/>
      <c r="B366" s="78"/>
    </row>
    <row r="367" spans="1:2" x14ac:dyDescent="0.3">
      <c r="A367" s="78"/>
      <c r="B367" s="78"/>
    </row>
    <row r="368" spans="1:2" x14ac:dyDescent="0.3">
      <c r="A368" s="78"/>
      <c r="B368" s="78"/>
    </row>
    <row r="369" spans="1:2" x14ac:dyDescent="0.3">
      <c r="A369" s="78"/>
      <c r="B369" s="78"/>
    </row>
  </sheetData>
  <mergeCells count="177"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T85:U85"/>
    <mergeCell ref="V85:W85"/>
    <mergeCell ref="X85:Y85"/>
    <mergeCell ref="Z85:AA85"/>
    <mergeCell ref="AB85:AC85"/>
    <mergeCell ref="AD85:AE85"/>
    <mergeCell ref="B75:C75"/>
    <mergeCell ref="B84:B85"/>
    <mergeCell ref="L85:M85"/>
    <mergeCell ref="N85:O85"/>
    <mergeCell ref="P85:Q85"/>
    <mergeCell ref="R85:S85"/>
    <mergeCell ref="AR85:AS85"/>
    <mergeCell ref="AT85:AU85"/>
    <mergeCell ref="AV85:AW85"/>
    <mergeCell ref="AX85:AY85"/>
    <mergeCell ref="AZ85:BA85"/>
    <mergeCell ref="BB85:BC85"/>
    <mergeCell ref="AF85:AG85"/>
    <mergeCell ref="AH85:AI85"/>
    <mergeCell ref="AJ85:AK85"/>
    <mergeCell ref="AL85:AM85"/>
    <mergeCell ref="AN85:AO85"/>
    <mergeCell ref="AP85:AQ85"/>
    <mergeCell ref="BP85:BQ85"/>
    <mergeCell ref="BR85:BS85"/>
    <mergeCell ref="BT85:BU85"/>
    <mergeCell ref="BV85:BW85"/>
    <mergeCell ref="BX85:BY85"/>
    <mergeCell ref="BZ85:CA85"/>
    <mergeCell ref="BD85:BE85"/>
    <mergeCell ref="BF85:BG85"/>
    <mergeCell ref="BH85:BI85"/>
    <mergeCell ref="BJ85:BK85"/>
    <mergeCell ref="BL85:BM85"/>
    <mergeCell ref="BN85:BO85"/>
    <mergeCell ref="CN85:CO85"/>
    <mergeCell ref="CP85:CQ85"/>
    <mergeCell ref="CR85:CS85"/>
    <mergeCell ref="CT85:CU85"/>
    <mergeCell ref="CV85:CW85"/>
    <mergeCell ref="CX85:CY85"/>
    <mergeCell ref="CB85:CC85"/>
    <mergeCell ref="CD85:CE85"/>
    <mergeCell ref="CF85:CG85"/>
    <mergeCell ref="CH85:CI85"/>
    <mergeCell ref="CJ85:CK85"/>
    <mergeCell ref="CL85:CM85"/>
    <mergeCell ref="DL85:DM85"/>
    <mergeCell ref="DN85:DO85"/>
    <mergeCell ref="DP85:DQ85"/>
    <mergeCell ref="DR85:DS85"/>
    <mergeCell ref="DT85:DU85"/>
    <mergeCell ref="DV85:DW85"/>
    <mergeCell ref="CZ85:DA85"/>
    <mergeCell ref="DB85:DC85"/>
    <mergeCell ref="DD85:DE85"/>
    <mergeCell ref="DF85:DG85"/>
    <mergeCell ref="DH85:DI85"/>
    <mergeCell ref="DJ85:DK85"/>
    <mergeCell ref="EJ85:EK85"/>
    <mergeCell ref="EL85:EM85"/>
    <mergeCell ref="EN85:EO85"/>
    <mergeCell ref="EP85:EQ85"/>
    <mergeCell ref="ER85:ES85"/>
    <mergeCell ref="ET85:EU85"/>
    <mergeCell ref="DX85:DY85"/>
    <mergeCell ref="DZ85:EA85"/>
    <mergeCell ref="EB85:EC85"/>
    <mergeCell ref="ED85:EE85"/>
    <mergeCell ref="EF85:EG85"/>
    <mergeCell ref="EH85:EI85"/>
    <mergeCell ref="FN85:FO85"/>
    <mergeCell ref="FP85:FQ85"/>
    <mergeCell ref="FR85:FS85"/>
    <mergeCell ref="EV85:EW85"/>
    <mergeCell ref="EX85:EY85"/>
    <mergeCell ref="EZ85:FA85"/>
    <mergeCell ref="FB85:FC85"/>
    <mergeCell ref="FD85:FE85"/>
    <mergeCell ref="FF85:FG85"/>
    <mergeCell ref="I92:K92"/>
    <mergeCell ref="A94:C94"/>
    <mergeCell ref="I102:J102"/>
    <mergeCell ref="GR85:GS85"/>
    <mergeCell ref="GT85:GU85"/>
    <mergeCell ref="GV85:GW85"/>
    <mergeCell ref="GX85:GY85"/>
    <mergeCell ref="GZ85:HA85"/>
    <mergeCell ref="B86:C86"/>
    <mergeCell ref="GF85:GG85"/>
    <mergeCell ref="GH85:GI85"/>
    <mergeCell ref="GJ85:GK85"/>
    <mergeCell ref="GL85:GM85"/>
    <mergeCell ref="GN85:GO85"/>
    <mergeCell ref="GP85:GQ85"/>
    <mergeCell ref="FT85:FU85"/>
    <mergeCell ref="FV85:FW85"/>
    <mergeCell ref="FX85:FY85"/>
    <mergeCell ref="FZ85:GA85"/>
    <mergeCell ref="GB85:GC85"/>
    <mergeCell ref="GD85:GE85"/>
    <mergeCell ref="FH85:FI85"/>
    <mergeCell ref="FJ85:FK85"/>
    <mergeCell ref="FL85:FM85"/>
  </mergeCells>
  <conditionalFormatting sqref="J67:K83">
    <cfRule type="expression" dxfId="39" priority="10">
      <formula>ROUND(J67,0)-J67&lt;&gt;0</formula>
    </cfRule>
  </conditionalFormatting>
  <conditionalFormatting sqref="J69">
    <cfRule type="expression" dxfId="38" priority="9">
      <formula>ROUND(J69,0)-J69&lt;&gt;0</formula>
    </cfRule>
  </conditionalFormatting>
  <conditionalFormatting sqref="J58:K64">
    <cfRule type="expression" dxfId="37" priority="8">
      <formula>ROUND(J58,0)-J58&lt;&gt;0</formula>
    </cfRule>
  </conditionalFormatting>
  <conditionalFormatting sqref="I45:K55">
    <cfRule type="expression" dxfId="36" priority="7">
      <formula>ROUND(I45,0)-I45&lt;&gt;0</formula>
    </cfRule>
  </conditionalFormatting>
  <conditionalFormatting sqref="H38:J38 H31:J36">
    <cfRule type="expression" dxfId="35" priority="6">
      <formula>ROUND(H31,0)-H31&lt;&gt;0</formula>
    </cfRule>
  </conditionalFormatting>
  <conditionalFormatting sqref="H22:K22 H15:K20">
    <cfRule type="expression" dxfId="34" priority="5">
      <formula>ROUND(H15,0)-H15&lt;&gt;0</formula>
    </cfRule>
  </conditionalFormatting>
  <conditionalFormatting sqref="H24:K25">
    <cfRule type="expression" dxfId="33" priority="4">
      <formula>ROUND(H24,0)-H24&lt;&gt;0</formula>
    </cfRule>
  </conditionalFormatting>
  <conditionalFormatting sqref="H27">
    <cfRule type="expression" dxfId="32" priority="3">
      <formula>ROUND(H27,0)-H27&lt;&gt;0</formula>
    </cfRule>
  </conditionalFormatting>
  <conditionalFormatting sqref="H21:K21">
    <cfRule type="expression" dxfId="31" priority="2">
      <formula>ROUND(H21,0)-H21&lt;&gt;0</formula>
    </cfRule>
  </conditionalFormatting>
  <conditionalFormatting sqref="H37:J37">
    <cfRule type="expression" dxfId="30" priority="1">
      <formula>ROUND(H37,0)-H37&lt;&gt;0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70"/>
  <sheetViews>
    <sheetView zoomScale="30" zoomScaleNormal="30" workbookViewId="0">
      <selection activeCell="J13" sqref="J13"/>
    </sheetView>
  </sheetViews>
  <sheetFormatPr defaultColWidth="9.109375" defaultRowHeight="14.4" x14ac:dyDescent="0.3"/>
  <cols>
    <col min="1" max="1" width="21.33203125" style="2" customWidth="1"/>
    <col min="2" max="2" width="48.88671875" style="2" customWidth="1"/>
    <col min="3" max="3" width="96.109375" style="2" customWidth="1"/>
    <col min="4" max="4" width="17.33203125" style="2" customWidth="1"/>
    <col min="5" max="5" width="50.5546875" style="2" customWidth="1"/>
    <col min="6" max="6" width="32.5546875" style="2" customWidth="1"/>
    <col min="7" max="7" width="42.88671875" style="2" customWidth="1"/>
    <col min="8" max="8" width="41.88671875" style="2" customWidth="1"/>
    <col min="9" max="9" width="33.109375" style="2" customWidth="1"/>
    <col min="10" max="10" width="30.88671875" style="2" customWidth="1"/>
    <col min="11" max="11" width="30.33203125" style="2" customWidth="1"/>
    <col min="12" max="16" width="24.5546875" style="2" hidden="1" customWidth="1"/>
    <col min="17" max="17" width="37.44140625" style="2" hidden="1" customWidth="1"/>
    <col min="18" max="19" width="30.33203125" style="2" hidden="1" customWidth="1"/>
    <col min="20" max="20" width="31.6640625" style="2" hidden="1" customWidth="1"/>
    <col min="21" max="21" width="32.6640625" style="2" hidden="1" customWidth="1"/>
    <col min="22" max="31" width="0" style="2" hidden="1" customWidth="1"/>
    <col min="32" max="16384" width="9.109375" style="2"/>
  </cols>
  <sheetData>
    <row r="1" spans="1:19" ht="22.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2.8" x14ac:dyDescent="0.4">
      <c r="A2" s="1"/>
      <c r="B2" s="1"/>
      <c r="C2" s="1"/>
      <c r="D2" s="1"/>
      <c r="E2" s="1"/>
      <c r="F2" s="1"/>
      <c r="G2" s="1"/>
      <c r="H2" s="128" t="s">
        <v>15</v>
      </c>
      <c r="I2" s="128"/>
      <c r="J2" s="128"/>
      <c r="K2" s="128"/>
    </row>
    <row r="3" spans="1:19" ht="22.8" x14ac:dyDescent="0.4">
      <c r="A3" s="1"/>
      <c r="B3" s="1"/>
      <c r="C3" s="1"/>
      <c r="D3" s="1"/>
      <c r="E3" s="1"/>
      <c r="F3" s="1"/>
      <c r="G3" s="1"/>
      <c r="H3" s="128" t="s">
        <v>16</v>
      </c>
      <c r="I3" s="128"/>
      <c r="J3" s="128"/>
      <c r="K3" s="128"/>
    </row>
    <row r="4" spans="1:19" ht="22.8" x14ac:dyDescent="0.4">
      <c r="A4" s="1"/>
      <c r="B4" s="1"/>
      <c r="C4" s="1"/>
      <c r="D4" s="1"/>
      <c r="E4" s="1"/>
      <c r="F4" s="1"/>
      <c r="G4" s="1"/>
      <c r="H4" s="128" t="s">
        <v>17</v>
      </c>
      <c r="I4" s="128"/>
      <c r="J4" s="128"/>
      <c r="K4" s="128"/>
    </row>
    <row r="5" spans="1:19" ht="22.8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4" x14ac:dyDescent="0.95">
      <c r="A7" s="129" t="s">
        <v>204</v>
      </c>
      <c r="B7" s="129"/>
      <c r="C7" s="129"/>
      <c r="D7" s="129"/>
      <c r="E7" s="130"/>
      <c r="F7" s="130"/>
      <c r="G7" s="130"/>
      <c r="H7" s="130"/>
      <c r="I7" s="130"/>
      <c r="J7" s="130"/>
      <c r="K7" s="130"/>
    </row>
    <row r="8" spans="1:19" ht="52.8" x14ac:dyDescent="0.85">
      <c r="A8" s="129" t="s">
        <v>13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9" ht="37.5" customHeight="1" x14ac:dyDescent="0.55000000000000004">
      <c r="A9" s="131" t="s">
        <v>18</v>
      </c>
      <c r="B9" s="131"/>
      <c r="C9" s="131"/>
      <c r="D9" s="131"/>
      <c r="E9" s="132"/>
      <c r="F9" s="132"/>
      <c r="G9" s="132"/>
      <c r="H9" s="132"/>
      <c r="I9" s="132"/>
      <c r="J9" s="132"/>
      <c r="K9" s="132"/>
    </row>
    <row r="10" spans="1:19" s="4" customFormat="1" ht="32.25" customHeight="1" x14ac:dyDescent="0.25">
      <c r="A10" s="133" t="s">
        <v>19</v>
      </c>
      <c r="B10" s="135" t="s">
        <v>0</v>
      </c>
      <c r="C10" s="136"/>
      <c r="D10" s="139" t="s">
        <v>20</v>
      </c>
      <c r="E10" s="141" t="s">
        <v>21</v>
      </c>
      <c r="F10" s="142"/>
      <c r="G10" s="142"/>
      <c r="H10" s="142"/>
      <c r="I10" s="142"/>
      <c r="J10" s="143"/>
      <c r="K10" s="144"/>
    </row>
    <row r="11" spans="1:19" s="4" customFormat="1" ht="114.75" customHeight="1" x14ac:dyDescent="0.25">
      <c r="A11" s="134"/>
      <c r="B11" s="137"/>
      <c r="C11" s="138"/>
      <c r="D11" s="140"/>
      <c r="E11" s="5" t="s">
        <v>22</v>
      </c>
      <c r="F11" s="5" t="s">
        <v>23</v>
      </c>
      <c r="G11" s="120" t="s">
        <v>24</v>
      </c>
      <c r="H11" s="120" t="s">
        <v>1</v>
      </c>
      <c r="I11" s="120" t="s">
        <v>2</v>
      </c>
      <c r="J11" s="120" t="s">
        <v>3</v>
      </c>
      <c r="K11" s="120" t="s">
        <v>4</v>
      </c>
    </row>
    <row r="12" spans="1:19" s="4" customFormat="1" ht="25.5" hidden="1" customHeight="1" x14ac:dyDescent="0.5">
      <c r="A12" s="6">
        <v>1</v>
      </c>
      <c r="B12" s="145">
        <v>2</v>
      </c>
      <c r="C12" s="145"/>
      <c r="D12" s="7">
        <v>3</v>
      </c>
      <c r="E12" s="8">
        <v>4</v>
      </c>
      <c r="F12" s="8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</row>
    <row r="13" spans="1:19" s="12" customFormat="1" ht="62.25" customHeight="1" x14ac:dyDescent="0.55000000000000004">
      <c r="A13" s="9">
        <v>1</v>
      </c>
      <c r="B13" s="126" t="s">
        <v>25</v>
      </c>
      <c r="C13" s="127"/>
      <c r="D13" s="10" t="s">
        <v>26</v>
      </c>
      <c r="E13" s="11">
        <f>G13-F13</f>
        <v>133778854</v>
      </c>
      <c r="F13" s="11"/>
      <c r="G13" s="11">
        <f t="shared" ref="G13:G24" si="0">H13+I13+J13+K13</f>
        <v>133778854</v>
      </c>
      <c r="H13" s="11">
        <f>H14+H23+H26+H30</f>
        <v>124580871</v>
      </c>
      <c r="I13" s="11">
        <f>I14+I23+I26+I30</f>
        <v>4335693</v>
      </c>
      <c r="J13" s="11">
        <f>J14+J23+J26+J30</f>
        <v>4862290</v>
      </c>
      <c r="K13" s="11"/>
      <c r="Q13" s="13">
        <v>126609926</v>
      </c>
      <c r="R13" s="13">
        <f t="shared" ref="R13:R39" si="1">E13-Q13</f>
        <v>7168928</v>
      </c>
      <c r="S13" s="82">
        <f>R13/Q13*100</f>
        <v>5.6622164047390724</v>
      </c>
    </row>
    <row r="14" spans="1:19" s="12" customFormat="1" ht="65.25" customHeight="1" x14ac:dyDescent="0.55000000000000004">
      <c r="A14" s="14" t="s">
        <v>27</v>
      </c>
      <c r="B14" s="152" t="s">
        <v>185</v>
      </c>
      <c r="C14" s="153"/>
      <c r="D14" s="15" t="s">
        <v>26</v>
      </c>
      <c r="E14" s="16">
        <f t="shared" ref="E14:E22" si="2">G14-F14</f>
        <v>113843983</v>
      </c>
      <c r="F14" s="16"/>
      <c r="G14" s="16">
        <f>H14+I14+J14+K14</f>
        <v>113843983</v>
      </c>
      <c r="H14" s="16">
        <f>SUM(H15:H22)</f>
        <v>104256917</v>
      </c>
      <c r="I14" s="16">
        <f>SUM(I15:I22)</f>
        <v>4335693</v>
      </c>
      <c r="J14" s="16">
        <f>SUM(J15:J22)</f>
        <v>5251373</v>
      </c>
      <c r="K14" s="16"/>
      <c r="Q14" s="13">
        <v>107590605</v>
      </c>
      <c r="R14" s="13">
        <f t="shared" si="1"/>
        <v>6253378</v>
      </c>
      <c r="S14" s="13">
        <f t="shared" ref="S14:S24" si="3">R14/Q14*100</f>
        <v>5.8121970779883618</v>
      </c>
    </row>
    <row r="15" spans="1:19" s="12" customFormat="1" ht="63.75" customHeight="1" x14ac:dyDescent="0.55000000000000004">
      <c r="A15" s="17" t="s">
        <v>29</v>
      </c>
      <c r="B15" s="146" t="s">
        <v>186</v>
      </c>
      <c r="C15" s="147"/>
      <c r="D15" s="18" t="s">
        <v>26</v>
      </c>
      <c r="E15" s="19">
        <f t="shared" si="2"/>
        <v>9211720</v>
      </c>
      <c r="F15" s="19"/>
      <c r="G15" s="20">
        <f t="shared" si="0"/>
        <v>9211720</v>
      </c>
      <c r="H15" s="19">
        <v>9164793</v>
      </c>
      <c r="I15" s="19"/>
      <c r="J15" s="19">
        <v>46927</v>
      </c>
      <c r="K15" s="19"/>
      <c r="Q15" s="86">
        <v>8559703</v>
      </c>
      <c r="R15" s="13">
        <f t="shared" si="1"/>
        <v>652017</v>
      </c>
      <c r="S15" s="13">
        <f t="shared" si="3"/>
        <v>7.6172853193621322</v>
      </c>
    </row>
    <row r="16" spans="1:19" s="12" customFormat="1" ht="61.5" customHeight="1" x14ac:dyDescent="0.55000000000000004">
      <c r="A16" s="17" t="s">
        <v>31</v>
      </c>
      <c r="B16" s="146" t="s">
        <v>187</v>
      </c>
      <c r="C16" s="147"/>
      <c r="D16" s="18" t="s">
        <v>26</v>
      </c>
      <c r="E16" s="19">
        <f t="shared" si="2"/>
        <v>86729737</v>
      </c>
      <c r="F16" s="19"/>
      <c r="G16" s="20">
        <f t="shared" si="0"/>
        <v>86729737</v>
      </c>
      <c r="H16" s="19">
        <f>[11]Лист1!B5</f>
        <v>80137716</v>
      </c>
      <c r="I16" s="19">
        <f>[11]Лист1!B6</f>
        <v>4335693</v>
      </c>
      <c r="J16" s="19">
        <f>[11]Лист1!B7</f>
        <v>2256328</v>
      </c>
      <c r="K16" s="19"/>
      <c r="Q16" s="86">
        <v>82440717</v>
      </c>
      <c r="R16" s="13">
        <f t="shared" si="1"/>
        <v>4289020</v>
      </c>
      <c r="S16" s="13">
        <f t="shared" si="3"/>
        <v>5.2025505794666973</v>
      </c>
    </row>
    <row r="17" spans="1:19" s="12" customFormat="1" ht="59.25" customHeight="1" x14ac:dyDescent="0.55000000000000004">
      <c r="A17" s="17" t="s">
        <v>33</v>
      </c>
      <c r="B17" s="154" t="s">
        <v>188</v>
      </c>
      <c r="C17" s="155"/>
      <c r="D17" s="18" t="s">
        <v>26</v>
      </c>
      <c r="E17" s="19">
        <f t="shared" si="2"/>
        <v>10077444</v>
      </c>
      <c r="F17" s="19"/>
      <c r="G17" s="20">
        <f t="shared" si="0"/>
        <v>10077444</v>
      </c>
      <c r="H17" s="19">
        <v>10077444</v>
      </c>
      <c r="I17" s="19"/>
      <c r="J17" s="19"/>
      <c r="K17" s="19"/>
      <c r="Q17" s="86">
        <v>9065496</v>
      </c>
      <c r="R17" s="13">
        <f t="shared" si="1"/>
        <v>1011948</v>
      </c>
      <c r="S17" s="13">
        <f>R17/Q17*100</f>
        <v>11.162632469310008</v>
      </c>
    </row>
    <row r="18" spans="1:19" s="12" customFormat="1" ht="59.25" customHeight="1" x14ac:dyDescent="0.55000000000000004">
      <c r="A18" s="17" t="s">
        <v>35</v>
      </c>
      <c r="B18" s="146" t="s">
        <v>189</v>
      </c>
      <c r="C18" s="147"/>
      <c r="D18" s="18" t="s">
        <v>26</v>
      </c>
      <c r="E18" s="19">
        <f t="shared" si="2"/>
        <v>6074170</v>
      </c>
      <c r="F18" s="19"/>
      <c r="G18" s="20">
        <f t="shared" si="0"/>
        <v>6074170</v>
      </c>
      <c r="H18" s="19">
        <f>[11]Лист1!B18</f>
        <v>3304050</v>
      </c>
      <c r="I18" s="19"/>
      <c r="J18" s="19">
        <f>[11]Лист1!B20</f>
        <v>2770120</v>
      </c>
      <c r="K18" s="19"/>
      <c r="Q18" s="86">
        <v>5889288</v>
      </c>
      <c r="R18" s="13">
        <f t="shared" si="1"/>
        <v>184882</v>
      </c>
      <c r="S18" s="13">
        <f t="shared" si="3"/>
        <v>3.1392928992435079</v>
      </c>
    </row>
    <row r="19" spans="1:19" s="12" customFormat="1" ht="69" customHeight="1" x14ac:dyDescent="0.55000000000000004">
      <c r="A19" s="17" t="s">
        <v>37</v>
      </c>
      <c r="B19" s="156" t="s">
        <v>190</v>
      </c>
      <c r="C19" s="157"/>
      <c r="D19" s="18" t="s">
        <v>26</v>
      </c>
      <c r="E19" s="19">
        <f t="shared" si="2"/>
        <v>177998</v>
      </c>
      <c r="F19" s="19"/>
      <c r="G19" s="20">
        <f t="shared" si="0"/>
        <v>177998</v>
      </c>
      <c r="H19" s="19"/>
      <c r="I19" s="19"/>
      <c r="J19" s="19">
        <v>177998</v>
      </c>
      <c r="K19" s="19"/>
      <c r="Q19" s="86">
        <v>178000</v>
      </c>
      <c r="R19" s="13">
        <f t="shared" si="1"/>
        <v>-2</v>
      </c>
      <c r="S19" s="13">
        <f t="shared" si="3"/>
        <v>-1.1235955056179776E-3</v>
      </c>
    </row>
    <row r="20" spans="1:19" s="12" customFormat="1" ht="85.5" customHeight="1" x14ac:dyDescent="0.55000000000000004">
      <c r="A20" s="17" t="s">
        <v>39</v>
      </c>
      <c r="B20" s="156" t="s">
        <v>191</v>
      </c>
      <c r="C20" s="157"/>
      <c r="D20" s="18" t="s">
        <v>26</v>
      </c>
      <c r="E20" s="19">
        <f t="shared" si="2"/>
        <v>350954</v>
      </c>
      <c r="F20" s="19"/>
      <c r="G20" s="20">
        <f t="shared" si="0"/>
        <v>350954</v>
      </c>
      <c r="H20" s="19">
        <v>350954</v>
      </c>
      <c r="I20" s="19"/>
      <c r="J20" s="19"/>
      <c r="K20" s="19"/>
      <c r="Q20" s="86">
        <v>323401</v>
      </c>
      <c r="R20" s="13">
        <f t="shared" si="1"/>
        <v>27553</v>
      </c>
      <c r="S20" s="13">
        <f t="shared" si="3"/>
        <v>8.5197633897235931</v>
      </c>
    </row>
    <row r="21" spans="1:19" s="12" customFormat="1" ht="100.5" customHeight="1" x14ac:dyDescent="0.55000000000000004">
      <c r="A21" s="17" t="s">
        <v>40</v>
      </c>
      <c r="B21" s="156" t="s">
        <v>192</v>
      </c>
      <c r="C21" s="157"/>
      <c r="D21" s="18" t="s">
        <v>26</v>
      </c>
      <c r="E21" s="19">
        <f t="shared" si="2"/>
        <v>0</v>
      </c>
      <c r="F21" s="19"/>
      <c r="G21" s="20">
        <f t="shared" si="0"/>
        <v>0</v>
      </c>
      <c r="H21" s="19"/>
      <c r="I21" s="19"/>
      <c r="J21" s="19">
        <v>0</v>
      </c>
      <c r="K21" s="19"/>
      <c r="Q21" s="13">
        <v>0</v>
      </c>
      <c r="R21" s="13">
        <f t="shared" si="1"/>
        <v>0</v>
      </c>
      <c r="S21" s="13" t="e">
        <f>R21/Q21*100</f>
        <v>#DIV/0!</v>
      </c>
    </row>
    <row r="22" spans="1:19" s="12" customFormat="1" ht="63.75" customHeight="1" x14ac:dyDescent="0.55000000000000004">
      <c r="A22" s="17" t="s">
        <v>42</v>
      </c>
      <c r="B22" s="156" t="s">
        <v>193</v>
      </c>
      <c r="C22" s="157"/>
      <c r="D22" s="18" t="s">
        <v>26</v>
      </c>
      <c r="E22" s="19">
        <f t="shared" si="2"/>
        <v>1221960</v>
      </c>
      <c r="F22" s="19"/>
      <c r="G22" s="20">
        <f t="shared" si="0"/>
        <v>1221960</v>
      </c>
      <c r="H22" s="19">
        <v>1221960</v>
      </c>
      <c r="I22" s="19"/>
      <c r="J22" s="19"/>
      <c r="K22" s="19"/>
      <c r="Q22" s="86">
        <v>1134000</v>
      </c>
      <c r="R22" s="13">
        <f t="shared" si="1"/>
        <v>87960</v>
      </c>
      <c r="S22" s="13">
        <f>R22/Q22*100</f>
        <v>7.7566137566137563</v>
      </c>
    </row>
    <row r="23" spans="1:19" s="12" customFormat="1" ht="62.25" customHeight="1" x14ac:dyDescent="0.55000000000000004">
      <c r="A23" s="14" t="s">
        <v>45</v>
      </c>
      <c r="B23" s="152" t="s">
        <v>46</v>
      </c>
      <c r="C23" s="153"/>
      <c r="D23" s="15" t="s">
        <v>26</v>
      </c>
      <c r="E23" s="21">
        <f>E24+E25</f>
        <v>6900772</v>
      </c>
      <c r="F23" s="21"/>
      <c r="G23" s="16">
        <f t="shared" si="0"/>
        <v>6900772</v>
      </c>
      <c r="H23" s="16">
        <f>H24+H25</f>
        <v>6900772</v>
      </c>
      <c r="I23" s="16"/>
      <c r="J23" s="16"/>
      <c r="K23" s="16"/>
      <c r="Q23" s="13">
        <v>6104542</v>
      </c>
      <c r="R23" s="13">
        <f t="shared" si="1"/>
        <v>796230</v>
      </c>
      <c r="S23" s="13">
        <f t="shared" si="3"/>
        <v>13.043238952242445</v>
      </c>
    </row>
    <row r="24" spans="1:19" s="12" customFormat="1" ht="56.25" customHeight="1" x14ac:dyDescent="0.55000000000000004">
      <c r="A24" s="17" t="s">
        <v>47</v>
      </c>
      <c r="B24" s="146" t="s">
        <v>48</v>
      </c>
      <c r="C24" s="147"/>
      <c r="D24" s="18" t="s">
        <v>26</v>
      </c>
      <c r="E24" s="19">
        <f>G24-F24</f>
        <v>6900772</v>
      </c>
      <c r="F24" s="19"/>
      <c r="G24" s="20">
        <f t="shared" si="0"/>
        <v>6900772</v>
      </c>
      <c r="H24" s="19">
        <v>6900772</v>
      </c>
      <c r="I24" s="19"/>
      <c r="J24" s="19"/>
      <c r="K24" s="19"/>
      <c r="Q24" s="86">
        <v>6104542</v>
      </c>
      <c r="R24" s="13">
        <f t="shared" si="1"/>
        <v>796230</v>
      </c>
      <c r="S24" s="13">
        <f t="shared" si="3"/>
        <v>13.043238952242445</v>
      </c>
    </row>
    <row r="25" spans="1:19" s="12" customFormat="1" ht="62.25" customHeight="1" x14ac:dyDescent="0.55000000000000004">
      <c r="A25" s="17" t="s">
        <v>49</v>
      </c>
      <c r="B25" s="146" t="s">
        <v>50</v>
      </c>
      <c r="C25" s="147"/>
      <c r="D25" s="18" t="s">
        <v>26</v>
      </c>
      <c r="E25" s="19"/>
      <c r="F25" s="19"/>
      <c r="G25" s="20"/>
      <c r="H25" s="19"/>
      <c r="I25" s="19"/>
      <c r="J25" s="19"/>
      <c r="K25" s="19"/>
      <c r="Q25" s="13"/>
      <c r="R25" s="13">
        <f t="shared" si="1"/>
        <v>0</v>
      </c>
    </row>
    <row r="26" spans="1:19" s="12" customFormat="1" ht="78.75" customHeight="1" x14ac:dyDescent="0.55000000000000004">
      <c r="A26" s="14" t="s">
        <v>51</v>
      </c>
      <c r="B26" s="152" t="s">
        <v>52</v>
      </c>
      <c r="C26" s="153"/>
      <c r="D26" s="15" t="s">
        <v>26</v>
      </c>
      <c r="E26" s="21">
        <f>E27+E28+E29</f>
        <v>5147877</v>
      </c>
      <c r="F26" s="21"/>
      <c r="G26" s="16">
        <f>G27+G28+G29</f>
        <v>5147877</v>
      </c>
      <c r="H26" s="16">
        <f>H27+H28+H29</f>
        <v>5147877</v>
      </c>
      <c r="I26" s="16"/>
      <c r="J26" s="16"/>
      <c r="K26" s="16"/>
      <c r="Q26" s="13">
        <v>4843891</v>
      </c>
      <c r="R26" s="13">
        <f t="shared" si="1"/>
        <v>303986</v>
      </c>
      <c r="S26" s="13">
        <f t="shared" ref="S26:S39" si="4">R26/Q26*100</f>
        <v>6.2756573176398893</v>
      </c>
    </row>
    <row r="27" spans="1:19" s="12" customFormat="1" ht="87.75" customHeight="1" x14ac:dyDescent="0.55000000000000004">
      <c r="A27" s="17" t="s">
        <v>53</v>
      </c>
      <c r="B27" s="146" t="s">
        <v>152</v>
      </c>
      <c r="C27" s="147"/>
      <c r="D27" s="18" t="s">
        <v>26</v>
      </c>
      <c r="E27" s="19">
        <f t="shared" ref="E27:E32" si="5">G27-F27</f>
        <v>5147877</v>
      </c>
      <c r="F27" s="19"/>
      <c r="G27" s="20">
        <f>H27+I27+J27+K27</f>
        <v>5147877</v>
      </c>
      <c r="H27" s="19">
        <f>[11]Лист1!B31</f>
        <v>5147877</v>
      </c>
      <c r="I27" s="19"/>
      <c r="J27" s="19"/>
      <c r="K27" s="19"/>
      <c r="Q27" s="86">
        <v>4843891</v>
      </c>
      <c r="R27" s="13">
        <f t="shared" si="1"/>
        <v>303986</v>
      </c>
      <c r="S27" s="13">
        <f t="shared" si="4"/>
        <v>6.2756573176398893</v>
      </c>
    </row>
    <row r="28" spans="1:19" s="12" customFormat="1" ht="46.5" hidden="1" customHeight="1" x14ac:dyDescent="0.55000000000000004">
      <c r="A28" s="17" t="s">
        <v>54</v>
      </c>
      <c r="B28" s="146" t="s">
        <v>55</v>
      </c>
      <c r="C28" s="147"/>
      <c r="D28" s="18" t="s">
        <v>26</v>
      </c>
      <c r="E28" s="19">
        <f t="shared" si="5"/>
        <v>0</v>
      </c>
      <c r="F28" s="19"/>
      <c r="G28" s="20">
        <f>H28+I28+J28+K28</f>
        <v>0</v>
      </c>
      <c r="H28" s="19"/>
      <c r="I28" s="19"/>
      <c r="J28" s="19"/>
      <c r="K28" s="19"/>
      <c r="Q28" s="13">
        <v>0</v>
      </c>
      <c r="R28" s="13">
        <f t="shared" si="1"/>
        <v>0</v>
      </c>
      <c r="S28" s="13" t="e">
        <f t="shared" si="4"/>
        <v>#DIV/0!</v>
      </c>
    </row>
    <row r="29" spans="1:19" s="12" customFormat="1" ht="61.5" hidden="1" customHeight="1" x14ac:dyDescent="0.55000000000000004">
      <c r="A29" s="17" t="s">
        <v>56</v>
      </c>
      <c r="B29" s="146" t="s">
        <v>57</v>
      </c>
      <c r="C29" s="147"/>
      <c r="D29" s="18" t="s">
        <v>26</v>
      </c>
      <c r="E29" s="19">
        <f t="shared" si="5"/>
        <v>0</v>
      </c>
      <c r="F29" s="19"/>
      <c r="G29" s="20">
        <f>H29+I29+J29+K29</f>
        <v>0</v>
      </c>
      <c r="H29" s="19"/>
      <c r="I29" s="19"/>
      <c r="J29" s="19"/>
      <c r="K29" s="19"/>
      <c r="Q29" s="13">
        <v>0</v>
      </c>
      <c r="R29" s="13">
        <f t="shared" si="1"/>
        <v>0</v>
      </c>
      <c r="S29" s="13" t="e">
        <f t="shared" si="4"/>
        <v>#DIV/0!</v>
      </c>
    </row>
    <row r="30" spans="1:19" s="12" customFormat="1" ht="65.25" customHeight="1" x14ac:dyDescent="0.55000000000000004">
      <c r="A30" s="14" t="s">
        <v>58</v>
      </c>
      <c r="B30" s="152" t="s">
        <v>59</v>
      </c>
      <c r="C30" s="153"/>
      <c r="D30" s="15" t="s">
        <v>26</v>
      </c>
      <c r="E30" s="21">
        <f t="shared" si="5"/>
        <v>7886222</v>
      </c>
      <c r="F30" s="21"/>
      <c r="G30" s="21">
        <f>SUM(H30:K30)</f>
        <v>7886222</v>
      </c>
      <c r="H30" s="21">
        <f>SUM(H31:H38)</f>
        <v>8275305</v>
      </c>
      <c r="I30" s="21"/>
      <c r="J30" s="21">
        <f>SUM(J31:J38)</f>
        <v>-389083</v>
      </c>
      <c r="K30" s="21"/>
      <c r="Q30" s="13">
        <v>8070888</v>
      </c>
      <c r="R30" s="13">
        <f t="shared" si="1"/>
        <v>-184666</v>
      </c>
      <c r="S30" s="13">
        <f t="shared" si="4"/>
        <v>-2.2880505837771508</v>
      </c>
    </row>
    <row r="31" spans="1:19" s="12" customFormat="1" ht="51.75" customHeight="1" x14ac:dyDescent="0.55000000000000004">
      <c r="A31" s="17" t="s">
        <v>60</v>
      </c>
      <c r="B31" s="146" t="s">
        <v>61</v>
      </c>
      <c r="C31" s="147"/>
      <c r="D31" s="18" t="s">
        <v>26</v>
      </c>
      <c r="E31" s="19">
        <f t="shared" si="5"/>
        <v>1945320</v>
      </c>
      <c r="F31" s="19"/>
      <c r="G31" s="20">
        <f>H31+I31+J31+K31</f>
        <v>1945320</v>
      </c>
      <c r="H31" s="19"/>
      <c r="I31" s="19"/>
      <c r="J31" s="19">
        <v>1945320</v>
      </c>
      <c r="K31" s="19"/>
      <c r="Q31" s="86">
        <v>1616000</v>
      </c>
      <c r="R31" s="13">
        <f t="shared" si="1"/>
        <v>329320</v>
      </c>
      <c r="S31" s="13">
        <f t="shared" si="4"/>
        <v>20.378712871287128</v>
      </c>
    </row>
    <row r="32" spans="1:19" s="12" customFormat="1" ht="59.25" customHeight="1" x14ac:dyDescent="0.55000000000000004">
      <c r="A32" s="17" t="s">
        <v>62</v>
      </c>
      <c r="B32" s="154" t="s">
        <v>63</v>
      </c>
      <c r="C32" s="155"/>
      <c r="D32" s="18" t="s">
        <v>26</v>
      </c>
      <c r="E32" s="19">
        <f t="shared" si="5"/>
        <v>88580</v>
      </c>
      <c r="F32" s="19"/>
      <c r="G32" s="20">
        <f>H32+I32+J32+K32</f>
        <v>88580</v>
      </c>
      <c r="H32" s="19"/>
      <c r="I32" s="19"/>
      <c r="J32" s="19">
        <v>88580</v>
      </c>
      <c r="K32" s="19"/>
      <c r="Q32" s="86">
        <v>94060</v>
      </c>
      <c r="R32" s="13">
        <f t="shared" si="1"/>
        <v>-5480</v>
      </c>
      <c r="S32" s="13">
        <f t="shared" si="4"/>
        <v>-5.8260684669359986</v>
      </c>
    </row>
    <row r="33" spans="1:21" s="12" customFormat="1" ht="72" customHeight="1" x14ac:dyDescent="0.55000000000000004">
      <c r="A33" s="17" t="s">
        <v>64</v>
      </c>
      <c r="B33" s="146" t="s">
        <v>65</v>
      </c>
      <c r="C33" s="147"/>
      <c r="D33" s="18" t="s">
        <v>26</v>
      </c>
      <c r="E33" s="19"/>
      <c r="F33" s="19"/>
      <c r="G33" s="20"/>
      <c r="H33" s="19"/>
      <c r="I33" s="19"/>
      <c r="J33" s="19"/>
      <c r="K33" s="19"/>
      <c r="Q33" s="13"/>
      <c r="R33" s="13">
        <f t="shared" si="1"/>
        <v>0</v>
      </c>
      <c r="S33" s="13" t="e">
        <f t="shared" si="4"/>
        <v>#DIV/0!</v>
      </c>
    </row>
    <row r="34" spans="1:21" s="12" customFormat="1" ht="51.75" customHeight="1" x14ac:dyDescent="0.55000000000000004">
      <c r="A34" s="17" t="s">
        <v>66</v>
      </c>
      <c r="B34" s="146" t="s">
        <v>67</v>
      </c>
      <c r="C34" s="147"/>
      <c r="D34" s="18" t="s">
        <v>26</v>
      </c>
      <c r="E34" s="19">
        <f t="shared" ref="E34:E40" si="6">G34-F34</f>
        <v>8815549</v>
      </c>
      <c r="F34" s="19"/>
      <c r="G34" s="20">
        <f t="shared" ref="G34:G40" si="7">H34+I34+J34+K34</f>
        <v>8815549</v>
      </c>
      <c r="H34" s="19">
        <v>8275305</v>
      </c>
      <c r="I34" s="19"/>
      <c r="J34" s="19">
        <v>540244</v>
      </c>
      <c r="K34" s="19"/>
      <c r="Q34" s="86">
        <v>8128178</v>
      </c>
      <c r="R34" s="13">
        <f t="shared" si="1"/>
        <v>687371</v>
      </c>
      <c r="S34" s="13">
        <f t="shared" si="4"/>
        <v>8.4566430508780677</v>
      </c>
    </row>
    <row r="35" spans="1:21" s="12" customFormat="1" ht="45" customHeight="1" x14ac:dyDescent="0.55000000000000004">
      <c r="A35" s="17" t="s">
        <v>68</v>
      </c>
      <c r="B35" s="146" t="s">
        <v>69</v>
      </c>
      <c r="C35" s="147"/>
      <c r="D35" s="18" t="s">
        <v>26</v>
      </c>
      <c r="E35" s="19">
        <f t="shared" si="6"/>
        <v>0</v>
      </c>
      <c r="F35" s="19"/>
      <c r="G35" s="20">
        <f t="shared" si="7"/>
        <v>0</v>
      </c>
      <c r="H35" s="19"/>
      <c r="I35" s="19"/>
      <c r="J35" s="19">
        <v>0</v>
      </c>
      <c r="K35" s="19"/>
      <c r="Q35" s="13">
        <v>0</v>
      </c>
      <c r="R35" s="13">
        <f t="shared" si="1"/>
        <v>0</v>
      </c>
      <c r="S35" s="13" t="e">
        <f t="shared" si="4"/>
        <v>#DIV/0!</v>
      </c>
      <c r="T35" s="13"/>
      <c r="U35" s="13"/>
    </row>
    <row r="36" spans="1:21" s="12" customFormat="1" ht="66" customHeight="1" x14ac:dyDescent="0.55000000000000004">
      <c r="A36" s="17" t="s">
        <v>70</v>
      </c>
      <c r="B36" s="146" t="s">
        <v>166</v>
      </c>
      <c r="C36" s="147"/>
      <c r="D36" s="18" t="s">
        <v>26</v>
      </c>
      <c r="E36" s="19">
        <f t="shared" si="6"/>
        <v>735300</v>
      </c>
      <c r="F36" s="19"/>
      <c r="G36" s="20">
        <f t="shared" si="7"/>
        <v>735300</v>
      </c>
      <c r="H36" s="19"/>
      <c r="I36" s="19"/>
      <c r="J36" s="19">
        <v>735300</v>
      </c>
      <c r="K36" s="19"/>
      <c r="Q36" s="86">
        <v>710880</v>
      </c>
      <c r="R36" s="13">
        <f t="shared" si="1"/>
        <v>24420</v>
      </c>
      <c r="S36" s="13">
        <f t="shared" si="4"/>
        <v>3.4351789331532747</v>
      </c>
    </row>
    <row r="37" spans="1:21" s="12" customFormat="1" ht="66" customHeight="1" x14ac:dyDescent="0.55000000000000004">
      <c r="A37" s="17" t="s">
        <v>153</v>
      </c>
      <c r="B37" s="146" t="s">
        <v>154</v>
      </c>
      <c r="C37" s="147"/>
      <c r="D37" s="18" t="s">
        <v>26</v>
      </c>
      <c r="E37" s="19">
        <f t="shared" si="6"/>
        <v>1223952</v>
      </c>
      <c r="F37" s="19"/>
      <c r="G37" s="20">
        <f t="shared" si="7"/>
        <v>1223952</v>
      </c>
      <c r="H37" s="19"/>
      <c r="I37" s="19"/>
      <c r="J37" s="19">
        <v>1223952</v>
      </c>
      <c r="K37" s="19"/>
      <c r="Q37" s="86">
        <v>858896</v>
      </c>
      <c r="R37" s="13">
        <f t="shared" si="1"/>
        <v>365056</v>
      </c>
      <c r="S37" s="13">
        <f t="shared" si="4"/>
        <v>42.50293399899406</v>
      </c>
    </row>
    <row r="38" spans="1:21" s="12" customFormat="1" ht="66" customHeight="1" x14ac:dyDescent="0.55000000000000004">
      <c r="A38" s="17" t="s">
        <v>169</v>
      </c>
      <c r="B38" s="146" t="s">
        <v>163</v>
      </c>
      <c r="C38" s="147"/>
      <c r="D38" s="18" t="s">
        <v>26</v>
      </c>
      <c r="E38" s="19">
        <f t="shared" si="6"/>
        <v>-4922479</v>
      </c>
      <c r="F38" s="19"/>
      <c r="G38" s="20">
        <f t="shared" si="7"/>
        <v>-4922479</v>
      </c>
      <c r="H38" s="19"/>
      <c r="I38" s="19"/>
      <c r="J38" s="19">
        <v>-4922479</v>
      </c>
      <c r="K38" s="19"/>
      <c r="Q38" s="13">
        <v>-3337126</v>
      </c>
      <c r="R38" s="13">
        <f t="shared" si="1"/>
        <v>-1585353</v>
      </c>
      <c r="S38" s="13">
        <f t="shared" si="4"/>
        <v>47.506537062130711</v>
      </c>
    </row>
    <row r="39" spans="1:21" s="12" customFormat="1" ht="32.25" customHeight="1" x14ac:dyDescent="0.6">
      <c r="A39" s="9" t="s">
        <v>71</v>
      </c>
      <c r="B39" s="148" t="s">
        <v>72</v>
      </c>
      <c r="C39" s="149"/>
      <c r="D39" s="10" t="s">
        <v>26</v>
      </c>
      <c r="E39" s="22">
        <f>G39-F39</f>
        <v>115162324</v>
      </c>
      <c r="F39" s="23">
        <f>F40+F66+F74+F76</f>
        <v>0</v>
      </c>
      <c r="G39" s="11">
        <f t="shared" si="7"/>
        <v>115162324</v>
      </c>
      <c r="H39" s="11">
        <f>H40+H66+H74+H76</f>
        <v>0</v>
      </c>
      <c r="I39" s="11">
        <f>I40+I66+I74+I76</f>
        <v>18820</v>
      </c>
      <c r="J39" s="11">
        <f>J40+J66+J74+J76</f>
        <v>40812176</v>
      </c>
      <c r="K39" s="11">
        <f>K40+K66+K74+K76</f>
        <v>74331328</v>
      </c>
      <c r="Q39" s="75">
        <v>106735133</v>
      </c>
      <c r="R39" s="13">
        <f t="shared" si="1"/>
        <v>8427191</v>
      </c>
      <c r="S39" s="13">
        <f t="shared" si="4"/>
        <v>7.8954237120780091</v>
      </c>
      <c r="T39" s="12">
        <v>-2795952</v>
      </c>
    </row>
    <row r="40" spans="1:21" s="12" customFormat="1" ht="32.25" customHeight="1" x14ac:dyDescent="0.25">
      <c r="A40" s="14" t="s">
        <v>5</v>
      </c>
      <c r="B40" s="150" t="s">
        <v>73</v>
      </c>
      <c r="C40" s="151"/>
      <c r="D40" s="24" t="s">
        <v>26</v>
      </c>
      <c r="E40" s="21">
        <f t="shared" si="6"/>
        <v>108954586</v>
      </c>
      <c r="F40" s="25">
        <f>F41+F43+F65</f>
        <v>0</v>
      </c>
      <c r="G40" s="16">
        <f t="shared" si="7"/>
        <v>108954586</v>
      </c>
      <c r="H40" s="16">
        <f>H41+H43+H65</f>
        <v>0</v>
      </c>
      <c r="I40" s="16">
        <f>I41+I43+I65</f>
        <v>18820</v>
      </c>
      <c r="J40" s="16">
        <f>J41+J43+J65</f>
        <v>35178767</v>
      </c>
      <c r="K40" s="16">
        <f>K41+K43+K65</f>
        <v>73756999</v>
      </c>
      <c r="L40" s="26">
        <v>85351857</v>
      </c>
      <c r="M40" s="26">
        <v>0</v>
      </c>
      <c r="N40" s="26">
        <v>11309</v>
      </c>
      <c r="O40" s="26">
        <v>22915747</v>
      </c>
      <c r="P40" s="26">
        <v>62424801</v>
      </c>
      <c r="Q40" s="16">
        <v>99200100</v>
      </c>
      <c r="R40" s="16">
        <v>0</v>
      </c>
      <c r="S40" s="16">
        <v>20951</v>
      </c>
      <c r="T40" s="16">
        <v>29958376</v>
      </c>
      <c r="U40" s="16">
        <v>69220773</v>
      </c>
    </row>
    <row r="41" spans="1:21" s="12" customFormat="1" ht="59.25" customHeight="1" x14ac:dyDescent="0.25">
      <c r="A41" s="14" t="s">
        <v>74</v>
      </c>
      <c r="B41" s="152" t="s">
        <v>75</v>
      </c>
      <c r="C41" s="153"/>
      <c r="D41" s="27" t="s">
        <v>26</v>
      </c>
      <c r="E41" s="28"/>
      <c r="F41" s="29"/>
      <c r="G41" s="30"/>
      <c r="H41" s="29"/>
      <c r="I41" s="29"/>
      <c r="J41" s="28"/>
      <c r="K41" s="28"/>
      <c r="L41" s="26">
        <f>G40+G76-L40</f>
        <v>25266435</v>
      </c>
      <c r="M41" s="26">
        <f>H40+H76-M40</f>
        <v>0</v>
      </c>
      <c r="N41" s="26">
        <f>I40+I76-N40</f>
        <v>7511</v>
      </c>
      <c r="O41" s="26">
        <f>J40+J76-O40</f>
        <v>13494104</v>
      </c>
      <c r="P41" s="26">
        <f>K40+K76-P40</f>
        <v>11764820</v>
      </c>
      <c r="Q41" s="16">
        <f>G40+G76-Q40</f>
        <v>11418192</v>
      </c>
      <c r="R41" s="16">
        <f>H40+H76-R40</f>
        <v>0</v>
      </c>
      <c r="S41" s="16">
        <f>I40+I76-S40</f>
        <v>-2131</v>
      </c>
      <c r="T41" s="16">
        <f>J40+J76-T40</f>
        <v>6451475</v>
      </c>
      <c r="U41" s="16">
        <f>K40+K76-U40</f>
        <v>4968848</v>
      </c>
    </row>
    <row r="42" spans="1:21" s="31" customFormat="1" ht="39" customHeight="1" x14ac:dyDescent="0.4">
      <c r="A42" s="17" t="s">
        <v>76</v>
      </c>
      <c r="B42" s="146" t="s">
        <v>77</v>
      </c>
      <c r="C42" s="147"/>
      <c r="D42" s="18" t="s">
        <v>26</v>
      </c>
      <c r="E42" s="28"/>
      <c r="F42" s="29"/>
      <c r="G42" s="30"/>
      <c r="H42" s="29"/>
      <c r="I42" s="29"/>
      <c r="J42" s="28"/>
      <c r="K42" s="28"/>
      <c r="L42" s="26"/>
      <c r="M42" s="26"/>
      <c r="N42" s="26"/>
      <c r="O42" s="26"/>
      <c r="P42" s="26"/>
    </row>
    <row r="43" spans="1:21" s="12" customFormat="1" ht="67.5" customHeight="1" x14ac:dyDescent="0.6">
      <c r="A43" s="14" t="s">
        <v>78</v>
      </c>
      <c r="B43" s="152" t="s">
        <v>79</v>
      </c>
      <c r="C43" s="153"/>
      <c r="D43" s="25" t="s">
        <v>26</v>
      </c>
      <c r="E43" s="16">
        <f t="shared" ref="E43:E66" si="8">G43-F43</f>
        <v>108954586</v>
      </c>
      <c r="F43" s="16">
        <f>F44+F57+F63+F64</f>
        <v>0</v>
      </c>
      <c r="G43" s="16">
        <f t="shared" ref="G43:G75" si="9">H43+I43+J43+K43</f>
        <v>108954586</v>
      </c>
      <c r="H43" s="16">
        <f>H44+H57+H63+H64</f>
        <v>0</v>
      </c>
      <c r="I43" s="16">
        <f>I44+I57+I63+I64</f>
        <v>18820</v>
      </c>
      <c r="J43" s="16">
        <f>J44+J57+J63+J64</f>
        <v>35178767</v>
      </c>
      <c r="K43" s="16">
        <f>K44+K57+K63+K64</f>
        <v>73756999</v>
      </c>
      <c r="Q43" s="75">
        <v>100699125</v>
      </c>
      <c r="R43" s="32">
        <f>E43-Q43</f>
        <v>8255461</v>
      </c>
      <c r="S43" s="13">
        <f t="shared" ref="S43:S55" si="10">R43/Q43*100</f>
        <v>8.1981457137785458</v>
      </c>
    </row>
    <row r="44" spans="1:21" s="12" customFormat="1" ht="91.5" customHeight="1" x14ac:dyDescent="0.6">
      <c r="A44" s="14" t="s">
        <v>6</v>
      </c>
      <c r="B44" s="152" t="s">
        <v>80</v>
      </c>
      <c r="C44" s="153"/>
      <c r="D44" s="15" t="s">
        <v>26</v>
      </c>
      <c r="E44" s="21">
        <f>G44-F44</f>
        <v>106958621</v>
      </c>
      <c r="F44" s="25">
        <f>F45+F47+F50+F51+F52</f>
        <v>0</v>
      </c>
      <c r="G44" s="16">
        <f t="shared" si="9"/>
        <v>106958621</v>
      </c>
      <c r="H44" s="16">
        <f>SUM(H45:H56)</f>
        <v>0</v>
      </c>
      <c r="I44" s="16">
        <f>SUM(I45:I56)</f>
        <v>18820</v>
      </c>
      <c r="J44" s="16">
        <f>SUM(J45:J56)</f>
        <v>33188472</v>
      </c>
      <c r="K44" s="16">
        <f>SUM(K45:K56)</f>
        <v>73751329</v>
      </c>
      <c r="Q44" s="75">
        <v>98384307</v>
      </c>
      <c r="R44" s="32">
        <f>E44-Q44</f>
        <v>8574314</v>
      </c>
      <c r="S44" s="13">
        <f t="shared" si="10"/>
        <v>8.7151236426354064</v>
      </c>
    </row>
    <row r="45" spans="1:21" s="12" customFormat="1" ht="52.5" customHeight="1" x14ac:dyDescent="0.6">
      <c r="A45" s="17" t="s">
        <v>81</v>
      </c>
      <c r="B45" s="146" t="s">
        <v>82</v>
      </c>
      <c r="C45" s="147"/>
      <c r="D45" s="18" t="s">
        <v>26</v>
      </c>
      <c r="E45" s="19">
        <f t="shared" si="8"/>
        <v>14649408</v>
      </c>
      <c r="F45" s="19"/>
      <c r="G45" s="20">
        <f t="shared" si="9"/>
        <v>14649408</v>
      </c>
      <c r="H45" s="19"/>
      <c r="I45" s="19"/>
      <c r="J45" s="19">
        <v>3097705</v>
      </c>
      <c r="K45" s="19">
        <v>11551703</v>
      </c>
      <c r="Q45" s="87">
        <v>14399219</v>
      </c>
      <c r="R45" s="75">
        <f t="shared" ref="R45:R55" si="11">E45-Q45</f>
        <v>250189</v>
      </c>
      <c r="S45" s="13">
        <f t="shared" si="10"/>
        <v>1.737517847322136</v>
      </c>
    </row>
    <row r="46" spans="1:21" s="12" customFormat="1" ht="52.5" customHeight="1" x14ac:dyDescent="0.6">
      <c r="A46" s="17" t="s">
        <v>83</v>
      </c>
      <c r="B46" s="146" t="s">
        <v>84</v>
      </c>
      <c r="C46" s="147"/>
      <c r="D46" s="18" t="s">
        <v>26</v>
      </c>
      <c r="E46" s="19">
        <f t="shared" si="8"/>
        <v>1157359</v>
      </c>
      <c r="F46" s="19"/>
      <c r="G46" s="20">
        <f t="shared" si="9"/>
        <v>1157359</v>
      </c>
      <c r="H46" s="19"/>
      <c r="I46" s="19"/>
      <c r="J46" s="19">
        <v>134882</v>
      </c>
      <c r="K46" s="19">
        <v>1022477</v>
      </c>
      <c r="Q46" s="87">
        <v>818045</v>
      </c>
      <c r="R46" s="75">
        <f>E46-Q46</f>
        <v>339314</v>
      </c>
      <c r="S46" s="13">
        <f t="shared" si="10"/>
        <v>41.47864726268115</v>
      </c>
    </row>
    <row r="47" spans="1:21" s="12" customFormat="1" ht="58.5" customHeight="1" x14ac:dyDescent="0.6">
      <c r="A47" s="17" t="s">
        <v>85</v>
      </c>
      <c r="B47" s="146" t="s">
        <v>86</v>
      </c>
      <c r="C47" s="147"/>
      <c r="D47" s="18" t="s">
        <v>26</v>
      </c>
      <c r="E47" s="19">
        <f t="shared" si="8"/>
        <v>62880864</v>
      </c>
      <c r="F47" s="19"/>
      <c r="G47" s="20">
        <f t="shared" si="9"/>
        <v>62880864</v>
      </c>
      <c r="H47" s="19"/>
      <c r="I47" s="19">
        <v>18820</v>
      </c>
      <c r="J47" s="19">
        <v>22798941</v>
      </c>
      <c r="K47" s="19">
        <v>40063103</v>
      </c>
      <c r="L47" s="12">
        <v>65611287</v>
      </c>
      <c r="Q47" s="87">
        <v>58528434</v>
      </c>
      <c r="R47" s="75">
        <f t="shared" si="11"/>
        <v>4352430</v>
      </c>
      <c r="S47" s="13">
        <f t="shared" si="10"/>
        <v>7.4364367924144359</v>
      </c>
    </row>
    <row r="48" spans="1:21" s="12" customFormat="1" ht="58.5" customHeight="1" x14ac:dyDescent="0.6">
      <c r="A48" s="17" t="s">
        <v>87</v>
      </c>
      <c r="B48" s="146" t="s">
        <v>88</v>
      </c>
      <c r="C48" s="147"/>
      <c r="D48" s="18" t="s">
        <v>26</v>
      </c>
      <c r="E48" s="19">
        <f t="shared" si="8"/>
        <v>4996</v>
      </c>
      <c r="F48" s="19"/>
      <c r="G48" s="20">
        <f t="shared" si="9"/>
        <v>4996</v>
      </c>
      <c r="H48" s="19"/>
      <c r="I48" s="19"/>
      <c r="J48" s="19">
        <v>0</v>
      </c>
      <c r="K48" s="19">
        <v>4996</v>
      </c>
      <c r="Q48" s="87">
        <v>4998</v>
      </c>
      <c r="R48" s="75">
        <f t="shared" si="11"/>
        <v>-2</v>
      </c>
      <c r="S48" s="13">
        <f t="shared" si="10"/>
        <v>-4.0016006402561026E-2</v>
      </c>
    </row>
    <row r="49" spans="1:21" s="12" customFormat="1" ht="57" customHeight="1" x14ac:dyDescent="0.6">
      <c r="A49" s="17" t="s">
        <v>89</v>
      </c>
      <c r="B49" s="146" t="s">
        <v>90</v>
      </c>
      <c r="C49" s="147"/>
      <c r="D49" s="18" t="s">
        <v>26</v>
      </c>
      <c r="E49" s="19">
        <f t="shared" si="8"/>
        <v>2060361</v>
      </c>
      <c r="F49" s="19"/>
      <c r="G49" s="20">
        <f t="shared" si="9"/>
        <v>2060361</v>
      </c>
      <c r="H49" s="19"/>
      <c r="I49" s="19"/>
      <c r="J49" s="19">
        <v>479902</v>
      </c>
      <c r="K49" s="19">
        <v>1580459</v>
      </c>
      <c r="Q49" s="87">
        <v>1563512</v>
      </c>
      <c r="R49" s="75">
        <f t="shared" si="11"/>
        <v>496849</v>
      </c>
      <c r="S49" s="13">
        <f t="shared" si="10"/>
        <v>31.77775418417</v>
      </c>
    </row>
    <row r="50" spans="1:21" s="12" customFormat="1" ht="54.75" customHeight="1" x14ac:dyDescent="0.6">
      <c r="A50" s="17" t="s">
        <v>91</v>
      </c>
      <c r="B50" s="146" t="s">
        <v>92</v>
      </c>
      <c r="C50" s="147"/>
      <c r="D50" s="18" t="s">
        <v>26</v>
      </c>
      <c r="E50" s="19">
        <f t="shared" si="8"/>
        <v>13552407</v>
      </c>
      <c r="F50" s="19"/>
      <c r="G50" s="20">
        <f t="shared" si="9"/>
        <v>13552407</v>
      </c>
      <c r="H50" s="19"/>
      <c r="I50" s="19"/>
      <c r="J50" s="19">
        <v>1640451</v>
      </c>
      <c r="K50" s="19">
        <v>11911956</v>
      </c>
      <c r="Q50" s="87">
        <v>11038941</v>
      </c>
      <c r="R50" s="75">
        <f t="shared" si="11"/>
        <v>2513466</v>
      </c>
      <c r="S50" s="13">
        <f t="shared" si="10"/>
        <v>22.769086273764845</v>
      </c>
      <c r="T50" s="75"/>
      <c r="U50" s="75"/>
    </row>
    <row r="51" spans="1:21" s="12" customFormat="1" ht="54.75" customHeight="1" x14ac:dyDescent="0.6">
      <c r="A51" s="17" t="s">
        <v>93</v>
      </c>
      <c r="B51" s="146" t="s">
        <v>160</v>
      </c>
      <c r="C51" s="147"/>
      <c r="D51" s="18" t="s">
        <v>26</v>
      </c>
      <c r="E51" s="19">
        <f t="shared" si="8"/>
        <v>2184</v>
      </c>
      <c r="F51" s="19"/>
      <c r="G51" s="20">
        <f t="shared" si="9"/>
        <v>2184</v>
      </c>
      <c r="H51" s="19"/>
      <c r="I51" s="19"/>
      <c r="J51" s="19">
        <v>0</v>
      </c>
      <c r="K51" s="19">
        <v>2184</v>
      </c>
      <c r="Q51" s="87">
        <v>840</v>
      </c>
      <c r="R51" s="75">
        <f t="shared" si="11"/>
        <v>1344</v>
      </c>
      <c r="S51" s="13">
        <f t="shared" si="10"/>
        <v>160</v>
      </c>
    </row>
    <row r="52" spans="1:21" s="12" customFormat="1" ht="60.75" customHeight="1" x14ac:dyDescent="0.6">
      <c r="A52" s="17" t="s">
        <v>94</v>
      </c>
      <c r="B52" s="146" t="s">
        <v>95</v>
      </c>
      <c r="C52" s="147"/>
      <c r="D52" s="18" t="s">
        <v>26</v>
      </c>
      <c r="E52" s="19">
        <f t="shared" si="8"/>
        <v>266</v>
      </c>
      <c r="F52" s="19"/>
      <c r="G52" s="20">
        <f t="shared" si="9"/>
        <v>266</v>
      </c>
      <c r="H52" s="19"/>
      <c r="I52" s="19"/>
      <c r="J52" s="19">
        <v>0</v>
      </c>
      <c r="K52" s="19">
        <v>266</v>
      </c>
      <c r="Q52" s="87">
        <v>253</v>
      </c>
      <c r="R52" s="75">
        <f t="shared" si="11"/>
        <v>13</v>
      </c>
      <c r="S52" s="13">
        <f t="shared" si="10"/>
        <v>5.1383399209486171</v>
      </c>
    </row>
    <row r="53" spans="1:21" s="12" customFormat="1" ht="54.75" customHeight="1" x14ac:dyDescent="0.6">
      <c r="A53" s="17" t="s">
        <v>96</v>
      </c>
      <c r="B53" s="146" t="s">
        <v>97</v>
      </c>
      <c r="C53" s="147"/>
      <c r="D53" s="18" t="s">
        <v>26</v>
      </c>
      <c r="E53" s="19">
        <f t="shared" si="8"/>
        <v>12592794</v>
      </c>
      <c r="F53" s="19"/>
      <c r="G53" s="20">
        <f t="shared" si="9"/>
        <v>12592794</v>
      </c>
      <c r="H53" s="19"/>
      <c r="I53" s="19"/>
      <c r="J53" s="19">
        <v>5002343</v>
      </c>
      <c r="K53" s="19">
        <v>7590451</v>
      </c>
      <c r="Q53" s="87">
        <v>11971976</v>
      </c>
      <c r="R53" s="75">
        <f t="shared" si="11"/>
        <v>620818</v>
      </c>
      <c r="S53" s="13">
        <f t="shared" si="10"/>
        <v>5.1855934225060256</v>
      </c>
    </row>
    <row r="54" spans="1:21" s="12" customFormat="1" ht="65.25" customHeight="1" x14ac:dyDescent="0.6">
      <c r="A54" s="17" t="s">
        <v>98</v>
      </c>
      <c r="B54" s="146" t="s">
        <v>99</v>
      </c>
      <c r="C54" s="147"/>
      <c r="D54" s="18" t="s">
        <v>26</v>
      </c>
      <c r="E54" s="19">
        <f t="shared" si="8"/>
        <v>47384</v>
      </c>
      <c r="F54" s="19"/>
      <c r="G54" s="20">
        <f t="shared" si="9"/>
        <v>47384</v>
      </c>
      <c r="H54" s="19"/>
      <c r="I54" s="19"/>
      <c r="J54" s="19">
        <v>32986</v>
      </c>
      <c r="K54" s="19">
        <v>14398</v>
      </c>
      <c r="Q54" s="87">
        <v>47384</v>
      </c>
      <c r="R54" s="75">
        <f t="shared" si="11"/>
        <v>0</v>
      </c>
      <c r="S54" s="13">
        <f t="shared" si="10"/>
        <v>0</v>
      </c>
    </row>
    <row r="55" spans="1:21" s="12" customFormat="1" ht="65.25" customHeight="1" x14ac:dyDescent="0.6">
      <c r="A55" s="17" t="s">
        <v>100</v>
      </c>
      <c r="B55" s="146" t="s">
        <v>101</v>
      </c>
      <c r="C55" s="147"/>
      <c r="D55" s="18" t="s">
        <v>26</v>
      </c>
      <c r="E55" s="19">
        <f t="shared" si="8"/>
        <v>10598</v>
      </c>
      <c r="F55" s="19"/>
      <c r="G55" s="20">
        <f t="shared" si="9"/>
        <v>10598</v>
      </c>
      <c r="H55" s="19"/>
      <c r="I55" s="19"/>
      <c r="J55" s="19">
        <v>1262</v>
      </c>
      <c r="K55" s="19">
        <v>9336</v>
      </c>
      <c r="Q55" s="87">
        <v>10705</v>
      </c>
      <c r="R55" s="75">
        <f t="shared" si="11"/>
        <v>-107</v>
      </c>
      <c r="S55" s="13">
        <f t="shared" si="10"/>
        <v>-0.9995329285380663</v>
      </c>
    </row>
    <row r="56" spans="1:21" s="12" customFormat="1" ht="42.75" customHeight="1" x14ac:dyDescent="0.55000000000000004">
      <c r="A56" s="17" t="s">
        <v>102</v>
      </c>
      <c r="B56" s="146" t="s">
        <v>103</v>
      </c>
      <c r="C56" s="147"/>
      <c r="D56" s="18" t="s">
        <v>26</v>
      </c>
      <c r="E56" s="19">
        <f t="shared" si="8"/>
        <v>0</v>
      </c>
      <c r="F56" s="19"/>
      <c r="G56" s="20">
        <f t="shared" si="9"/>
        <v>0</v>
      </c>
      <c r="H56" s="19"/>
      <c r="I56" s="19"/>
      <c r="J56" s="19"/>
      <c r="K56" s="19"/>
      <c r="Q56" s="33">
        <v>0</v>
      </c>
      <c r="R56" s="34"/>
      <c r="S56" s="34"/>
    </row>
    <row r="57" spans="1:21" s="12" customFormat="1" ht="57.75" customHeight="1" x14ac:dyDescent="0.25">
      <c r="A57" s="14" t="s">
        <v>7</v>
      </c>
      <c r="B57" s="152" t="s">
        <v>104</v>
      </c>
      <c r="C57" s="153"/>
      <c r="D57" s="15" t="s">
        <v>26</v>
      </c>
      <c r="E57" s="21">
        <f t="shared" si="8"/>
        <v>0</v>
      </c>
      <c r="F57" s="25">
        <f>F58+F59+F60+F61</f>
        <v>0</v>
      </c>
      <c r="G57" s="16">
        <f t="shared" si="9"/>
        <v>0</v>
      </c>
      <c r="H57" s="16">
        <f>H58+H59+H60+H61</f>
        <v>0</v>
      </c>
      <c r="I57" s="16">
        <f>I58+I59+I60+I61</f>
        <v>0</v>
      </c>
      <c r="J57" s="16">
        <f>J58+J59+J60+J61</f>
        <v>0</v>
      </c>
      <c r="K57" s="16">
        <f>K58+K59+K60+K61</f>
        <v>0</v>
      </c>
      <c r="Q57" s="81">
        <v>0</v>
      </c>
      <c r="R57" s="33"/>
      <c r="S57" s="33"/>
    </row>
    <row r="58" spans="1:21" s="12" customFormat="1" ht="55.5" customHeight="1" x14ac:dyDescent="0.5">
      <c r="A58" s="17" t="s">
        <v>105</v>
      </c>
      <c r="B58" s="146" t="s">
        <v>106</v>
      </c>
      <c r="C58" s="147"/>
      <c r="D58" s="18" t="s">
        <v>26</v>
      </c>
      <c r="E58" s="28">
        <f t="shared" si="8"/>
        <v>0</v>
      </c>
      <c r="F58" s="29"/>
      <c r="G58" s="20">
        <f t="shared" si="9"/>
        <v>0</v>
      </c>
      <c r="H58" s="19"/>
      <c r="I58" s="19"/>
      <c r="J58" s="19">
        <v>0</v>
      </c>
      <c r="K58" s="19"/>
      <c r="L58" s="35"/>
      <c r="Q58" s="33">
        <v>0</v>
      </c>
      <c r="R58" s="33"/>
      <c r="S58" s="33"/>
    </row>
    <row r="59" spans="1:21" s="12" customFormat="1" ht="46.5" customHeight="1" x14ac:dyDescent="0.6">
      <c r="A59" s="17" t="s">
        <v>107</v>
      </c>
      <c r="B59" s="146" t="s">
        <v>108</v>
      </c>
      <c r="C59" s="147"/>
      <c r="D59" s="18" t="s">
        <v>26</v>
      </c>
      <c r="E59" s="19">
        <f t="shared" si="8"/>
        <v>0</v>
      </c>
      <c r="F59" s="29"/>
      <c r="G59" s="20">
        <f t="shared" si="9"/>
        <v>0</v>
      </c>
      <c r="H59" s="19"/>
      <c r="I59" s="19"/>
      <c r="J59" s="19"/>
      <c r="K59" s="19"/>
      <c r="Q59" s="79">
        <v>0</v>
      </c>
      <c r="R59" s="32">
        <f>E59-Q59</f>
        <v>0</v>
      </c>
      <c r="S59" s="13" t="e">
        <f>R59/Q59*100</f>
        <v>#DIV/0!</v>
      </c>
    </row>
    <row r="60" spans="1:21" s="12" customFormat="1" ht="46.5" customHeight="1" x14ac:dyDescent="0.25">
      <c r="A60" s="17" t="s">
        <v>109</v>
      </c>
      <c r="B60" s="146" t="s">
        <v>110</v>
      </c>
      <c r="C60" s="147"/>
      <c r="D60" s="18" t="s">
        <v>26</v>
      </c>
      <c r="E60" s="28">
        <f t="shared" si="8"/>
        <v>0</v>
      </c>
      <c r="F60" s="29"/>
      <c r="G60" s="36">
        <f t="shared" si="9"/>
        <v>0</v>
      </c>
      <c r="H60" s="19"/>
      <c r="I60" s="19"/>
      <c r="J60" s="19"/>
      <c r="K60" s="19"/>
      <c r="Q60" s="33">
        <v>0</v>
      </c>
      <c r="R60" s="33"/>
      <c r="S60" s="33"/>
    </row>
    <row r="61" spans="1:21" s="12" customFormat="1" ht="40.5" customHeight="1" x14ac:dyDescent="0.25">
      <c r="A61" s="17" t="s">
        <v>111</v>
      </c>
      <c r="B61" s="146" t="s">
        <v>112</v>
      </c>
      <c r="C61" s="147"/>
      <c r="D61" s="18" t="s">
        <v>26</v>
      </c>
      <c r="E61" s="28">
        <f t="shared" si="8"/>
        <v>0</v>
      </c>
      <c r="F61" s="29"/>
      <c r="G61" s="36">
        <f t="shared" si="9"/>
        <v>0</v>
      </c>
      <c r="H61" s="19"/>
      <c r="I61" s="19"/>
      <c r="J61" s="19"/>
      <c r="K61" s="19"/>
      <c r="Q61" s="33">
        <v>0</v>
      </c>
      <c r="R61" s="33"/>
      <c r="S61" s="33"/>
    </row>
    <row r="62" spans="1:21" s="12" customFormat="1" ht="34.5" customHeight="1" x14ac:dyDescent="0.25">
      <c r="A62" s="17" t="s">
        <v>113</v>
      </c>
      <c r="B62" s="146" t="s">
        <v>103</v>
      </c>
      <c r="C62" s="147"/>
      <c r="D62" s="18" t="s">
        <v>26</v>
      </c>
      <c r="E62" s="28">
        <f t="shared" si="8"/>
        <v>0</v>
      </c>
      <c r="F62" s="29"/>
      <c r="G62" s="36">
        <f t="shared" si="9"/>
        <v>0</v>
      </c>
      <c r="H62" s="19"/>
      <c r="I62" s="19"/>
      <c r="J62" s="19"/>
      <c r="K62" s="19"/>
      <c r="Q62" s="33">
        <v>0</v>
      </c>
      <c r="R62" s="33"/>
      <c r="S62" s="33"/>
    </row>
    <row r="63" spans="1:21" s="12" customFormat="1" ht="36" customHeight="1" x14ac:dyDescent="0.25">
      <c r="A63" s="14" t="s">
        <v>8</v>
      </c>
      <c r="B63" s="152" t="s">
        <v>114</v>
      </c>
      <c r="C63" s="153"/>
      <c r="D63" s="15" t="s">
        <v>26</v>
      </c>
      <c r="E63" s="37">
        <f t="shared" si="8"/>
        <v>0</v>
      </c>
      <c r="F63" s="38"/>
      <c r="G63" s="39">
        <f t="shared" si="9"/>
        <v>0</v>
      </c>
      <c r="H63" s="40"/>
      <c r="I63" s="40"/>
      <c r="J63" s="19"/>
      <c r="K63" s="19"/>
      <c r="Q63" s="33">
        <v>0</v>
      </c>
      <c r="R63" s="33"/>
      <c r="S63" s="33"/>
    </row>
    <row r="64" spans="1:21" s="12" customFormat="1" ht="31.5" customHeight="1" x14ac:dyDescent="0.6">
      <c r="A64" s="14" t="s">
        <v>9</v>
      </c>
      <c r="B64" s="152" t="s">
        <v>170</v>
      </c>
      <c r="C64" s="153"/>
      <c r="D64" s="15" t="s">
        <v>26</v>
      </c>
      <c r="E64" s="40">
        <f t="shared" si="8"/>
        <v>1995965</v>
      </c>
      <c r="F64" s="40"/>
      <c r="G64" s="41">
        <f t="shared" si="9"/>
        <v>1995965</v>
      </c>
      <c r="H64" s="40"/>
      <c r="I64" s="40"/>
      <c r="J64" s="19">
        <v>1990295</v>
      </c>
      <c r="K64" s="19">
        <v>5670</v>
      </c>
      <c r="Q64" s="87">
        <v>2314818</v>
      </c>
      <c r="R64" s="32">
        <f>E64-Q64</f>
        <v>-318853</v>
      </c>
      <c r="S64" s="33"/>
    </row>
    <row r="65" spans="1:19" s="42" customFormat="1" ht="24.9" customHeight="1" x14ac:dyDescent="0.25">
      <c r="A65" s="14" t="s">
        <v>10</v>
      </c>
      <c r="B65" s="152" t="s">
        <v>115</v>
      </c>
      <c r="C65" s="153"/>
      <c r="D65" s="25" t="s">
        <v>26</v>
      </c>
      <c r="E65" s="37">
        <f t="shared" si="8"/>
        <v>0</v>
      </c>
      <c r="F65" s="38"/>
      <c r="G65" s="39">
        <f t="shared" si="9"/>
        <v>0</v>
      </c>
      <c r="H65" s="40"/>
      <c r="I65" s="40"/>
      <c r="J65" s="40"/>
      <c r="K65" s="37">
        <v>0</v>
      </c>
      <c r="Q65" s="43">
        <v>0</v>
      </c>
      <c r="R65" s="43"/>
      <c r="S65" s="43"/>
    </row>
    <row r="66" spans="1:19" s="42" customFormat="1" ht="32.25" customHeight="1" x14ac:dyDescent="0.55000000000000004">
      <c r="A66" s="14" t="s">
        <v>116</v>
      </c>
      <c r="B66" s="152" t="s">
        <v>117</v>
      </c>
      <c r="C66" s="153"/>
      <c r="D66" s="15" t="s">
        <v>26</v>
      </c>
      <c r="E66" s="21">
        <f t="shared" si="8"/>
        <v>4121087</v>
      </c>
      <c r="F66" s="25">
        <f>F67+F68+F69+F71+F72</f>
        <v>0</v>
      </c>
      <c r="G66" s="16">
        <f t="shared" si="9"/>
        <v>4121087</v>
      </c>
      <c r="H66" s="16">
        <f>H67+H68+H69+H71+H72</f>
        <v>0</v>
      </c>
      <c r="I66" s="16">
        <f>I67+I68+I69+I71+I72</f>
        <v>0</v>
      </c>
      <c r="J66" s="16">
        <f>SUM(J67:J73)</f>
        <v>3979380</v>
      </c>
      <c r="K66" s="16">
        <f>SUM(K67:K73)</f>
        <v>141707</v>
      </c>
      <c r="Q66" s="76">
        <v>3836367</v>
      </c>
      <c r="R66" s="13">
        <f t="shared" ref="R66:R72" si="12">E66-Q66</f>
        <v>284720</v>
      </c>
      <c r="S66" s="13">
        <f t="shared" ref="S66:S73" si="13">R66/Q66*100</f>
        <v>7.4216048673132677</v>
      </c>
    </row>
    <row r="67" spans="1:19" s="42" customFormat="1" ht="36.75" customHeight="1" x14ac:dyDescent="0.55000000000000004">
      <c r="A67" s="17" t="s">
        <v>118</v>
      </c>
      <c r="B67" s="146" t="s">
        <v>119</v>
      </c>
      <c r="C67" s="147"/>
      <c r="D67" s="18" t="s">
        <v>26</v>
      </c>
      <c r="E67" s="19">
        <f>G67-F67</f>
        <v>403890</v>
      </c>
      <c r="F67" s="19"/>
      <c r="G67" s="20">
        <f t="shared" si="9"/>
        <v>403890</v>
      </c>
      <c r="H67" s="19"/>
      <c r="I67" s="44"/>
      <c r="J67" s="19">
        <v>403890</v>
      </c>
      <c r="K67" s="19"/>
      <c r="Q67" s="88">
        <v>378450</v>
      </c>
      <c r="R67" s="13">
        <f t="shared" si="12"/>
        <v>25440</v>
      </c>
      <c r="S67" s="13">
        <f t="shared" si="13"/>
        <v>6.7221561632976616</v>
      </c>
    </row>
    <row r="68" spans="1:19" s="42" customFormat="1" ht="32.25" customHeight="1" x14ac:dyDescent="0.55000000000000004">
      <c r="A68" s="17" t="s">
        <v>120</v>
      </c>
      <c r="B68" s="146" t="s">
        <v>121</v>
      </c>
      <c r="C68" s="147"/>
      <c r="D68" s="18" t="s">
        <v>26</v>
      </c>
      <c r="E68" s="19">
        <f t="shared" ref="E68:E84" si="14">G68-F68</f>
        <v>531066</v>
      </c>
      <c r="F68" s="19"/>
      <c r="G68" s="20">
        <f t="shared" si="9"/>
        <v>531066</v>
      </c>
      <c r="H68" s="19"/>
      <c r="I68" s="44"/>
      <c r="J68" s="19">
        <v>531066</v>
      </c>
      <c r="K68" s="19"/>
      <c r="Q68" s="88">
        <v>746413</v>
      </c>
      <c r="R68" s="13">
        <f t="shared" si="12"/>
        <v>-215347</v>
      </c>
      <c r="S68" s="13">
        <f t="shared" si="13"/>
        <v>-28.850917655507075</v>
      </c>
    </row>
    <row r="69" spans="1:19" s="12" customFormat="1" ht="32.25" customHeight="1" x14ac:dyDescent="0.55000000000000004">
      <c r="A69" s="17" t="s">
        <v>122</v>
      </c>
      <c r="B69" s="146" t="s">
        <v>205</v>
      </c>
      <c r="C69" s="147"/>
      <c r="D69" s="18" t="s">
        <v>26</v>
      </c>
      <c r="E69" s="19">
        <f t="shared" si="14"/>
        <v>921888</v>
      </c>
      <c r="F69" s="19"/>
      <c r="G69" s="20">
        <f t="shared" si="9"/>
        <v>921888</v>
      </c>
      <c r="H69" s="19"/>
      <c r="I69" s="44"/>
      <c r="J69" s="19">
        <v>921888</v>
      </c>
      <c r="K69" s="19"/>
      <c r="Q69" s="89">
        <v>766138</v>
      </c>
      <c r="R69" s="13">
        <f t="shared" si="12"/>
        <v>155750</v>
      </c>
      <c r="S69" s="13">
        <f>R69/Q69*100</f>
        <v>20.329235725156565</v>
      </c>
    </row>
    <row r="70" spans="1:19" s="12" customFormat="1" ht="32.25" customHeight="1" x14ac:dyDescent="0.55000000000000004">
      <c r="A70" s="17"/>
      <c r="B70" s="170" t="s">
        <v>206</v>
      </c>
      <c r="C70" s="171"/>
      <c r="D70" s="18" t="s">
        <v>26</v>
      </c>
      <c r="E70" s="19">
        <f t="shared" si="14"/>
        <v>141707</v>
      </c>
      <c r="F70" s="19"/>
      <c r="G70" s="20">
        <f t="shared" si="9"/>
        <v>141707</v>
      </c>
      <c r="H70" s="19"/>
      <c r="I70" s="44"/>
      <c r="J70" s="19"/>
      <c r="K70" s="19">
        <v>141707</v>
      </c>
      <c r="Q70" s="89"/>
      <c r="R70" s="13">
        <f t="shared" si="12"/>
        <v>141707</v>
      </c>
      <c r="S70" s="13" t="e">
        <f>R70/Q70*100</f>
        <v>#DIV/0!</v>
      </c>
    </row>
    <row r="71" spans="1:19" s="12" customFormat="1" ht="37.5" customHeight="1" x14ac:dyDescent="0.55000000000000004">
      <c r="A71" s="17" t="s">
        <v>124</v>
      </c>
      <c r="B71" s="146" t="s">
        <v>125</v>
      </c>
      <c r="C71" s="147"/>
      <c r="D71" s="18" t="s">
        <v>26</v>
      </c>
      <c r="E71" s="19">
        <f t="shared" si="14"/>
        <v>383622</v>
      </c>
      <c r="F71" s="19"/>
      <c r="G71" s="20">
        <f t="shared" si="9"/>
        <v>383622</v>
      </c>
      <c r="H71" s="19"/>
      <c r="I71" s="44"/>
      <c r="J71" s="19">
        <v>383622</v>
      </c>
      <c r="K71" s="19"/>
      <c r="Q71" s="89">
        <v>364952</v>
      </c>
      <c r="R71" s="13">
        <f t="shared" si="12"/>
        <v>18670</v>
      </c>
      <c r="S71" s="13">
        <f t="shared" si="13"/>
        <v>5.1157412481641424</v>
      </c>
    </row>
    <row r="72" spans="1:19" s="12" customFormat="1" ht="39" customHeight="1" x14ac:dyDescent="0.55000000000000004">
      <c r="A72" s="17" t="s">
        <v>126</v>
      </c>
      <c r="B72" s="146" t="s">
        <v>171</v>
      </c>
      <c r="C72" s="147"/>
      <c r="D72" s="18" t="s">
        <v>26</v>
      </c>
      <c r="E72" s="19">
        <f t="shared" si="14"/>
        <v>1555074</v>
      </c>
      <c r="F72" s="19"/>
      <c r="G72" s="20">
        <f t="shared" si="9"/>
        <v>1555074</v>
      </c>
      <c r="H72" s="19"/>
      <c r="I72" s="44"/>
      <c r="J72" s="19">
        <v>1555074</v>
      </c>
      <c r="K72" s="19"/>
      <c r="Q72" s="89">
        <v>1440894</v>
      </c>
      <c r="R72" s="13">
        <f t="shared" si="12"/>
        <v>114180</v>
      </c>
      <c r="S72" s="13">
        <f t="shared" si="13"/>
        <v>7.9242470299688952</v>
      </c>
    </row>
    <row r="73" spans="1:19" s="12" customFormat="1" ht="39" customHeight="1" x14ac:dyDescent="0.55000000000000004">
      <c r="A73" s="17" t="s">
        <v>155</v>
      </c>
      <c r="B73" s="146" t="s">
        <v>156</v>
      </c>
      <c r="C73" s="147"/>
      <c r="D73" s="18" t="s">
        <v>26</v>
      </c>
      <c r="E73" s="19">
        <f>G73-F73</f>
        <v>183840</v>
      </c>
      <c r="F73" s="19"/>
      <c r="G73" s="20">
        <f t="shared" si="9"/>
        <v>183840</v>
      </c>
      <c r="H73" s="19"/>
      <c r="I73" s="44"/>
      <c r="J73" s="19">
        <v>183840</v>
      </c>
      <c r="K73" s="19"/>
      <c r="Q73" s="89">
        <v>139520</v>
      </c>
      <c r="R73" s="13">
        <f>E73-Q73</f>
        <v>44320</v>
      </c>
      <c r="S73" s="13">
        <f t="shared" si="13"/>
        <v>31.76605504587156</v>
      </c>
    </row>
    <row r="74" spans="1:19" s="12" customFormat="1" ht="61.5" customHeight="1" x14ac:dyDescent="0.6">
      <c r="A74" s="14" t="s">
        <v>127</v>
      </c>
      <c r="B74" s="152" t="s">
        <v>128</v>
      </c>
      <c r="C74" s="153"/>
      <c r="D74" s="15" t="s">
        <v>26</v>
      </c>
      <c r="E74" s="37">
        <f t="shared" si="14"/>
        <v>422945</v>
      </c>
      <c r="F74" s="38"/>
      <c r="G74" s="39">
        <f>H74+I74+J74+K74</f>
        <v>422945</v>
      </c>
      <c r="H74" s="40"/>
      <c r="I74" s="45"/>
      <c r="J74" s="19">
        <f>J75</f>
        <v>422945</v>
      </c>
      <c r="K74" s="19"/>
      <c r="Q74" s="79">
        <v>456027</v>
      </c>
      <c r="R74" s="13">
        <f>E74-Q74</f>
        <v>-33082</v>
      </c>
      <c r="S74" s="33"/>
    </row>
    <row r="75" spans="1:19" s="12" customFormat="1" ht="36.75" customHeight="1" x14ac:dyDescent="0.6">
      <c r="A75" s="14" t="s">
        <v>158</v>
      </c>
      <c r="B75" s="80" t="s">
        <v>159</v>
      </c>
      <c r="C75" s="121"/>
      <c r="D75" s="15" t="s">
        <v>26</v>
      </c>
      <c r="E75" s="37">
        <f t="shared" si="14"/>
        <v>422945</v>
      </c>
      <c r="F75" s="38"/>
      <c r="G75" s="39">
        <f t="shared" si="9"/>
        <v>422945</v>
      </c>
      <c r="H75" s="40"/>
      <c r="I75" s="45"/>
      <c r="J75" s="19">
        <v>422945</v>
      </c>
      <c r="K75" s="19"/>
      <c r="Q75" s="79">
        <v>456027</v>
      </c>
      <c r="R75" s="13">
        <f>E75-Q75</f>
        <v>-33082</v>
      </c>
      <c r="S75" s="33"/>
    </row>
    <row r="76" spans="1:19" s="12" customFormat="1" ht="60" customHeight="1" x14ac:dyDescent="0.6">
      <c r="A76" s="15" t="s">
        <v>129</v>
      </c>
      <c r="B76" s="160" t="s">
        <v>201</v>
      </c>
      <c r="C76" s="161"/>
      <c r="D76" s="15" t="s">
        <v>26</v>
      </c>
      <c r="E76" s="40">
        <f t="shared" si="14"/>
        <v>1663706</v>
      </c>
      <c r="F76" s="46"/>
      <c r="G76" s="41">
        <f>H76+I76+J76+K76</f>
        <v>1663706</v>
      </c>
      <c r="H76" s="40"/>
      <c r="I76" s="46"/>
      <c r="J76" s="19">
        <f>SUM(J77:J84)</f>
        <v>1231084</v>
      </c>
      <c r="K76" s="19">
        <f>SUM(K77:K84)</f>
        <v>432622</v>
      </c>
      <c r="Q76" s="79">
        <v>1743614</v>
      </c>
      <c r="R76" s="13">
        <f t="shared" ref="R76:R84" si="15">E76-Q76</f>
        <v>-79908</v>
      </c>
      <c r="S76" s="33"/>
    </row>
    <row r="77" spans="1:19" s="12" customFormat="1" ht="34.5" customHeight="1" x14ac:dyDescent="0.6">
      <c r="A77" s="14" t="s">
        <v>131</v>
      </c>
      <c r="B77" s="47" t="s">
        <v>132</v>
      </c>
      <c r="C77" s="122"/>
      <c r="D77" s="15" t="s">
        <v>26</v>
      </c>
      <c r="E77" s="40">
        <f t="shared" si="14"/>
        <v>104505</v>
      </c>
      <c r="F77" s="46"/>
      <c r="G77" s="41">
        <f t="shared" ref="G77:G84" si="16">H77+I77+J77+K77</f>
        <v>104505</v>
      </c>
      <c r="H77" s="40"/>
      <c r="I77" s="45"/>
      <c r="J77" s="19">
        <v>104505</v>
      </c>
      <c r="K77" s="19"/>
      <c r="Q77" s="87">
        <v>106758</v>
      </c>
      <c r="R77" s="13">
        <f t="shared" si="15"/>
        <v>-2253</v>
      </c>
      <c r="S77" s="33"/>
    </row>
    <row r="78" spans="1:19" s="12" customFormat="1" ht="32.25" customHeight="1" x14ac:dyDescent="0.55000000000000004">
      <c r="A78" s="14" t="s">
        <v>133</v>
      </c>
      <c r="B78" s="80" t="s">
        <v>134</v>
      </c>
      <c r="C78" s="122"/>
      <c r="D78" s="15" t="s">
        <v>26</v>
      </c>
      <c r="E78" s="40">
        <f t="shared" si="14"/>
        <v>177991</v>
      </c>
      <c r="F78" s="46"/>
      <c r="G78" s="41">
        <f t="shared" si="16"/>
        <v>177991</v>
      </c>
      <c r="H78" s="40"/>
      <c r="I78" s="46"/>
      <c r="J78" s="19">
        <f>42061+42764</f>
        <v>84825</v>
      </c>
      <c r="K78" s="19">
        <f>23251+69915</f>
        <v>93166</v>
      </c>
      <c r="Q78" s="86">
        <v>173337</v>
      </c>
      <c r="R78" s="13">
        <f t="shared" si="15"/>
        <v>4654</v>
      </c>
      <c r="S78" s="13">
        <f>R78/Q78*100</f>
        <v>2.6849432031245493</v>
      </c>
    </row>
    <row r="79" spans="1:19" s="12" customFormat="1" ht="35.25" customHeight="1" x14ac:dyDescent="0.55000000000000004">
      <c r="A79" s="14" t="s">
        <v>135</v>
      </c>
      <c r="B79" s="80" t="s">
        <v>161</v>
      </c>
      <c r="C79" s="122"/>
      <c r="D79" s="15" t="s">
        <v>26</v>
      </c>
      <c r="E79" s="40">
        <f t="shared" si="14"/>
        <v>4726</v>
      </c>
      <c r="F79" s="46"/>
      <c r="G79" s="41">
        <f t="shared" si="16"/>
        <v>4726</v>
      </c>
      <c r="H79" s="40"/>
      <c r="I79" s="46"/>
      <c r="J79" s="19">
        <v>4726</v>
      </c>
      <c r="K79" s="19"/>
      <c r="Q79" s="86">
        <v>4940</v>
      </c>
      <c r="R79" s="13">
        <f t="shared" si="15"/>
        <v>-214</v>
      </c>
      <c r="S79" s="13">
        <f>R79/Q79*100</f>
        <v>-4.331983805668016</v>
      </c>
    </row>
    <row r="80" spans="1:19" s="12" customFormat="1" ht="35.25" customHeight="1" x14ac:dyDescent="0.55000000000000004">
      <c r="A80" s="14" t="s">
        <v>162</v>
      </c>
      <c r="B80" s="80" t="s">
        <v>202</v>
      </c>
      <c r="C80" s="122"/>
      <c r="D80" s="15" t="s">
        <v>26</v>
      </c>
      <c r="E80" s="40">
        <f t="shared" si="14"/>
        <v>62616</v>
      </c>
      <c r="F80" s="46"/>
      <c r="G80" s="41">
        <f t="shared" si="16"/>
        <v>62616</v>
      </c>
      <c r="H80" s="40"/>
      <c r="I80" s="46"/>
      <c r="J80" s="19">
        <v>62616</v>
      </c>
      <c r="K80" s="19"/>
      <c r="Q80" s="86">
        <v>133067</v>
      </c>
      <c r="R80" s="13">
        <f t="shared" si="15"/>
        <v>-70451</v>
      </c>
      <c r="S80" s="13">
        <f>R80/Q80*100</f>
        <v>-52.94400565128845</v>
      </c>
    </row>
    <row r="81" spans="1:209" s="12" customFormat="1" ht="35.25" customHeight="1" x14ac:dyDescent="0.55000000000000004">
      <c r="A81" s="14" t="s">
        <v>165</v>
      </c>
      <c r="B81" s="47" t="s">
        <v>164</v>
      </c>
      <c r="C81" s="122"/>
      <c r="D81" s="15" t="s">
        <v>26</v>
      </c>
      <c r="E81" s="40">
        <f t="shared" si="14"/>
        <v>345511</v>
      </c>
      <c r="F81" s="46"/>
      <c r="G81" s="41">
        <f t="shared" si="16"/>
        <v>345511</v>
      </c>
      <c r="H81" s="40"/>
      <c r="I81" s="46"/>
      <c r="J81" s="19">
        <v>345511</v>
      </c>
      <c r="K81" s="19"/>
      <c r="Q81" s="86">
        <v>316234</v>
      </c>
      <c r="R81" s="13">
        <f t="shared" si="15"/>
        <v>29277</v>
      </c>
      <c r="S81" s="13">
        <f t="shared" ref="S81:S84" si="17">R81/Q81*100</f>
        <v>9.258017796947831</v>
      </c>
    </row>
    <row r="82" spans="1:209" s="12" customFormat="1" ht="35.25" customHeight="1" x14ac:dyDescent="0.55000000000000004">
      <c r="A82" s="14" t="s">
        <v>168</v>
      </c>
      <c r="B82" s="47" t="s">
        <v>167</v>
      </c>
      <c r="C82" s="122"/>
      <c r="D82" s="15" t="s">
        <v>26</v>
      </c>
      <c r="E82" s="40">
        <f t="shared" si="14"/>
        <v>934795</v>
      </c>
      <c r="F82" s="46"/>
      <c r="G82" s="41">
        <f t="shared" si="16"/>
        <v>934795</v>
      </c>
      <c r="H82" s="40"/>
      <c r="I82" s="46"/>
      <c r="J82" s="19">
        <v>595339</v>
      </c>
      <c r="K82" s="19">
        <v>339456</v>
      </c>
      <c r="Q82" s="86">
        <v>983494</v>
      </c>
      <c r="R82" s="13">
        <f t="shared" si="15"/>
        <v>-48699</v>
      </c>
      <c r="S82" s="13">
        <f t="shared" si="17"/>
        <v>-4.951631631713056</v>
      </c>
    </row>
    <row r="83" spans="1:209" s="12" customFormat="1" ht="35.25" customHeight="1" x14ac:dyDescent="0.55000000000000004">
      <c r="A83" s="14" t="s">
        <v>183</v>
      </c>
      <c r="B83" s="47" t="s">
        <v>182</v>
      </c>
      <c r="C83" s="122"/>
      <c r="D83" s="15" t="s">
        <v>26</v>
      </c>
      <c r="E83" s="40">
        <f t="shared" si="14"/>
        <v>32594</v>
      </c>
      <c r="F83" s="46"/>
      <c r="G83" s="41">
        <f t="shared" si="16"/>
        <v>32594</v>
      </c>
      <c r="H83" s="40"/>
      <c r="I83" s="46"/>
      <c r="J83" s="19">
        <v>32594</v>
      </c>
      <c r="K83" s="19"/>
      <c r="Q83" s="86">
        <v>25076</v>
      </c>
      <c r="R83" s="13">
        <f>E83-Q83</f>
        <v>7518</v>
      </c>
      <c r="S83" s="13"/>
    </row>
    <row r="84" spans="1:209" s="12" customFormat="1" ht="34.5" customHeight="1" x14ac:dyDescent="0.55000000000000004">
      <c r="A84" s="14" t="s">
        <v>203</v>
      </c>
      <c r="B84" s="47" t="s">
        <v>174</v>
      </c>
      <c r="C84" s="122"/>
      <c r="D84" s="15" t="s">
        <v>26</v>
      </c>
      <c r="E84" s="40">
        <f t="shared" si="14"/>
        <v>968</v>
      </c>
      <c r="F84" s="46"/>
      <c r="G84" s="41">
        <f t="shared" si="16"/>
        <v>968</v>
      </c>
      <c r="H84" s="40"/>
      <c r="I84" s="45"/>
      <c r="J84" s="19">
        <v>968</v>
      </c>
      <c r="K84" s="44"/>
      <c r="Q84" s="86">
        <v>708</v>
      </c>
      <c r="R84" s="13">
        <f t="shared" si="15"/>
        <v>260</v>
      </c>
      <c r="S84" s="13">
        <f t="shared" si="17"/>
        <v>36.72316384180791</v>
      </c>
    </row>
    <row r="85" spans="1:209" s="42" customFormat="1" ht="48" customHeight="1" x14ac:dyDescent="0.55000000000000004">
      <c r="A85" s="9" t="s">
        <v>11</v>
      </c>
      <c r="B85" s="162" t="s">
        <v>137</v>
      </c>
      <c r="C85" s="48" t="s">
        <v>138</v>
      </c>
      <c r="D85" s="10" t="s">
        <v>26</v>
      </c>
      <c r="E85" s="22">
        <f>E13-E39</f>
        <v>18616530</v>
      </c>
      <c r="F85" s="22">
        <f>F13-F39</f>
        <v>0</v>
      </c>
      <c r="G85" s="22">
        <f>G13-G39</f>
        <v>18616530</v>
      </c>
      <c r="H85" s="49"/>
      <c r="I85" s="49"/>
      <c r="J85" s="50"/>
      <c r="K85" s="51"/>
      <c r="Q85" s="13"/>
    </row>
    <row r="86" spans="1:209" s="53" customFormat="1" ht="45.75" customHeight="1" x14ac:dyDescent="0.25">
      <c r="A86" s="9" t="s">
        <v>139</v>
      </c>
      <c r="B86" s="163"/>
      <c r="C86" s="48" t="s">
        <v>140</v>
      </c>
      <c r="D86" s="10" t="s">
        <v>12</v>
      </c>
      <c r="E86" s="52">
        <f>E85/E13*100</f>
        <v>13.915898846016425</v>
      </c>
      <c r="F86" s="52"/>
      <c r="G86" s="52">
        <f>G85/G13*100</f>
        <v>13.915898846016425</v>
      </c>
      <c r="H86" s="9"/>
      <c r="I86" s="9"/>
      <c r="J86" s="9"/>
      <c r="K86" s="9"/>
      <c r="L86" s="158"/>
      <c r="M86" s="159"/>
      <c r="N86" s="158"/>
      <c r="O86" s="159"/>
      <c r="P86" s="158"/>
      <c r="Q86" s="159"/>
      <c r="R86" s="158"/>
      <c r="S86" s="159"/>
      <c r="T86" s="158"/>
      <c r="U86" s="159"/>
      <c r="V86" s="158"/>
      <c r="W86" s="159"/>
      <c r="X86" s="158"/>
      <c r="Y86" s="159"/>
      <c r="Z86" s="158"/>
      <c r="AA86" s="159"/>
      <c r="AB86" s="158"/>
      <c r="AC86" s="159"/>
      <c r="AD86" s="158"/>
      <c r="AE86" s="159"/>
      <c r="AF86" s="158"/>
      <c r="AG86" s="159"/>
      <c r="AH86" s="158"/>
      <c r="AI86" s="159"/>
      <c r="AJ86" s="158"/>
      <c r="AK86" s="159"/>
      <c r="AL86" s="158"/>
      <c r="AM86" s="159"/>
      <c r="AN86" s="158"/>
      <c r="AO86" s="159"/>
      <c r="AP86" s="158"/>
      <c r="AQ86" s="159"/>
      <c r="AR86" s="158"/>
      <c r="AS86" s="159"/>
      <c r="AT86" s="158"/>
      <c r="AU86" s="159"/>
      <c r="AV86" s="158"/>
      <c r="AW86" s="159"/>
      <c r="AX86" s="158"/>
      <c r="AY86" s="159"/>
      <c r="AZ86" s="158"/>
      <c r="BA86" s="159"/>
      <c r="BB86" s="158"/>
      <c r="BC86" s="159"/>
      <c r="BD86" s="158"/>
      <c r="BE86" s="159"/>
      <c r="BF86" s="158"/>
      <c r="BG86" s="159"/>
      <c r="BH86" s="158"/>
      <c r="BI86" s="159"/>
      <c r="BJ86" s="158"/>
      <c r="BK86" s="159"/>
      <c r="BL86" s="158"/>
      <c r="BM86" s="159"/>
      <c r="BN86" s="158"/>
      <c r="BO86" s="159"/>
      <c r="BP86" s="158"/>
      <c r="BQ86" s="159"/>
      <c r="BR86" s="158"/>
      <c r="BS86" s="159"/>
      <c r="BT86" s="158"/>
      <c r="BU86" s="159"/>
      <c r="BV86" s="158"/>
      <c r="BW86" s="159"/>
      <c r="BX86" s="158"/>
      <c r="BY86" s="159"/>
      <c r="BZ86" s="158"/>
      <c r="CA86" s="159"/>
      <c r="CB86" s="158"/>
      <c r="CC86" s="159"/>
      <c r="CD86" s="158"/>
      <c r="CE86" s="159"/>
      <c r="CF86" s="158"/>
      <c r="CG86" s="159"/>
      <c r="CH86" s="158"/>
      <c r="CI86" s="159"/>
      <c r="CJ86" s="158"/>
      <c r="CK86" s="159"/>
      <c r="CL86" s="158"/>
      <c r="CM86" s="159"/>
      <c r="CN86" s="158"/>
      <c r="CO86" s="159"/>
      <c r="CP86" s="158"/>
      <c r="CQ86" s="159"/>
      <c r="CR86" s="158"/>
      <c r="CS86" s="159"/>
      <c r="CT86" s="158"/>
      <c r="CU86" s="159"/>
      <c r="CV86" s="158"/>
      <c r="CW86" s="159"/>
      <c r="CX86" s="158"/>
      <c r="CY86" s="159"/>
      <c r="CZ86" s="158"/>
      <c r="DA86" s="159"/>
      <c r="DB86" s="158"/>
      <c r="DC86" s="159"/>
      <c r="DD86" s="158"/>
      <c r="DE86" s="159"/>
      <c r="DF86" s="158"/>
      <c r="DG86" s="159"/>
      <c r="DH86" s="158"/>
      <c r="DI86" s="159"/>
      <c r="DJ86" s="158"/>
      <c r="DK86" s="159"/>
      <c r="DL86" s="158"/>
      <c r="DM86" s="159"/>
      <c r="DN86" s="158"/>
      <c r="DO86" s="159"/>
      <c r="DP86" s="158"/>
      <c r="DQ86" s="159"/>
      <c r="DR86" s="158"/>
      <c r="DS86" s="159"/>
      <c r="DT86" s="158"/>
      <c r="DU86" s="159"/>
      <c r="DV86" s="158"/>
      <c r="DW86" s="159"/>
      <c r="DX86" s="158"/>
      <c r="DY86" s="159"/>
      <c r="DZ86" s="158"/>
      <c r="EA86" s="159"/>
      <c r="EB86" s="158"/>
      <c r="EC86" s="159"/>
      <c r="ED86" s="158"/>
      <c r="EE86" s="159"/>
      <c r="EF86" s="158"/>
      <c r="EG86" s="159"/>
      <c r="EH86" s="158"/>
      <c r="EI86" s="159"/>
      <c r="EJ86" s="158"/>
      <c r="EK86" s="159"/>
      <c r="EL86" s="158"/>
      <c r="EM86" s="159"/>
      <c r="EN86" s="158"/>
      <c r="EO86" s="159"/>
      <c r="EP86" s="158"/>
      <c r="EQ86" s="159"/>
      <c r="ER86" s="158"/>
      <c r="ES86" s="159"/>
      <c r="ET86" s="158"/>
      <c r="EU86" s="159"/>
      <c r="EV86" s="158"/>
      <c r="EW86" s="159"/>
      <c r="EX86" s="158"/>
      <c r="EY86" s="159"/>
      <c r="EZ86" s="158"/>
      <c r="FA86" s="159"/>
      <c r="FB86" s="158"/>
      <c r="FC86" s="159"/>
      <c r="FD86" s="158"/>
      <c r="FE86" s="159"/>
      <c r="FF86" s="158"/>
      <c r="FG86" s="159"/>
      <c r="FH86" s="158"/>
      <c r="FI86" s="159"/>
      <c r="FJ86" s="158"/>
      <c r="FK86" s="159"/>
      <c r="FL86" s="158"/>
      <c r="FM86" s="159"/>
      <c r="FN86" s="158"/>
      <c r="FO86" s="159"/>
      <c r="FP86" s="158"/>
      <c r="FQ86" s="159"/>
      <c r="FR86" s="158"/>
      <c r="FS86" s="159"/>
      <c r="FT86" s="158"/>
      <c r="FU86" s="159"/>
      <c r="FV86" s="158"/>
      <c r="FW86" s="159"/>
      <c r="FX86" s="158"/>
      <c r="FY86" s="159"/>
      <c r="FZ86" s="158"/>
      <c r="GA86" s="159"/>
      <c r="GB86" s="158"/>
      <c r="GC86" s="159"/>
      <c r="GD86" s="158"/>
      <c r="GE86" s="159"/>
      <c r="GF86" s="158"/>
      <c r="GG86" s="159"/>
      <c r="GH86" s="158"/>
      <c r="GI86" s="159"/>
      <c r="GJ86" s="158"/>
      <c r="GK86" s="159"/>
      <c r="GL86" s="158"/>
      <c r="GM86" s="159"/>
      <c r="GN86" s="158"/>
      <c r="GO86" s="159"/>
      <c r="GP86" s="158"/>
      <c r="GQ86" s="159"/>
      <c r="GR86" s="158"/>
      <c r="GS86" s="159"/>
      <c r="GT86" s="158"/>
      <c r="GU86" s="159"/>
      <c r="GV86" s="158"/>
      <c r="GW86" s="159"/>
      <c r="GX86" s="158"/>
      <c r="GY86" s="159"/>
      <c r="GZ86" s="158"/>
      <c r="HA86" s="159"/>
    </row>
    <row r="87" spans="1:209" s="12" customFormat="1" ht="56.25" customHeight="1" x14ac:dyDescent="0.25">
      <c r="A87" s="14" t="s">
        <v>157</v>
      </c>
      <c r="B87" s="164" t="s">
        <v>141</v>
      </c>
      <c r="C87" s="165"/>
      <c r="D87" s="15" t="s">
        <v>26</v>
      </c>
      <c r="E87" s="45">
        <f>E39-E76-E48-E59-E74</f>
        <v>113070677</v>
      </c>
      <c r="F87" s="45"/>
      <c r="G87" s="45">
        <f>G39-G76-G48-G59-G74</f>
        <v>113070677</v>
      </c>
      <c r="H87" s="54"/>
      <c r="I87" s="54"/>
      <c r="J87" s="45"/>
      <c r="K87" s="45"/>
    </row>
    <row r="88" spans="1:209" s="42" customFormat="1" ht="44.25" customHeight="1" x14ac:dyDescent="0.25">
      <c r="A88" s="55"/>
      <c r="B88" s="56"/>
      <c r="C88" s="56"/>
      <c r="D88" s="57"/>
      <c r="E88" s="58"/>
      <c r="F88" s="59"/>
      <c r="G88" s="60"/>
      <c r="H88" s="59"/>
      <c r="I88" s="59"/>
      <c r="J88" s="60"/>
      <c r="K88" s="60"/>
    </row>
    <row r="89" spans="1:209" s="42" customFormat="1" ht="44.25" customHeight="1" x14ac:dyDescent="0.25">
      <c r="A89" s="55"/>
      <c r="B89" s="56"/>
      <c r="C89" s="56"/>
      <c r="D89" s="57"/>
      <c r="E89" s="58"/>
      <c r="F89" s="59"/>
      <c r="G89" s="60"/>
      <c r="H89" s="59"/>
      <c r="I89" s="59"/>
      <c r="J89" s="60"/>
      <c r="K89" s="60"/>
    </row>
    <row r="90" spans="1:209" s="4" customFormat="1" ht="30" x14ac:dyDescent="0.5">
      <c r="A90" s="61" t="s">
        <v>142</v>
      </c>
      <c r="B90" s="61"/>
      <c r="C90" s="61"/>
      <c r="D90" s="61" t="s">
        <v>143</v>
      </c>
      <c r="E90" s="61"/>
      <c r="F90" s="61"/>
      <c r="G90" s="61"/>
      <c r="H90" s="61"/>
      <c r="I90" s="61" t="s">
        <v>144</v>
      </c>
      <c r="J90" s="61"/>
      <c r="K90" s="61"/>
    </row>
    <row r="91" spans="1:209" s="4" customFormat="1" ht="30.6" x14ac:dyDescent="0.55000000000000004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209" s="65" customFormat="1" ht="40.5" customHeight="1" x14ac:dyDescent="0.7">
      <c r="A92" s="63" t="s">
        <v>145</v>
      </c>
      <c r="B92" s="64"/>
      <c r="C92" s="64"/>
      <c r="D92" s="63" t="s">
        <v>195</v>
      </c>
      <c r="E92" s="64"/>
      <c r="F92" s="64"/>
      <c r="G92" s="64"/>
      <c r="H92" s="64"/>
      <c r="I92" s="63" t="s">
        <v>147</v>
      </c>
      <c r="J92" s="64"/>
      <c r="K92" s="64"/>
    </row>
    <row r="93" spans="1:209" s="65" customFormat="1" ht="120" customHeight="1" x14ac:dyDescent="0.7">
      <c r="A93" s="64"/>
      <c r="B93" s="64"/>
      <c r="C93" s="64"/>
      <c r="D93" s="64"/>
      <c r="E93" s="64"/>
      <c r="F93" s="64"/>
      <c r="G93" s="64"/>
      <c r="H93" s="64"/>
      <c r="I93" s="169" t="s">
        <v>198</v>
      </c>
      <c r="J93" s="169"/>
      <c r="K93" s="169"/>
    </row>
    <row r="94" spans="1:209" s="65" customFormat="1" ht="40.200000000000003" x14ac:dyDescent="0.7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1:209" s="4" customFormat="1" ht="39" customHeight="1" x14ac:dyDescent="0.6">
      <c r="A95" s="166"/>
      <c r="B95" s="166"/>
      <c r="C95" s="166"/>
      <c r="D95" s="62" t="s">
        <v>148</v>
      </c>
      <c r="E95" s="62"/>
      <c r="F95" s="62"/>
      <c r="G95" s="62"/>
      <c r="H95" s="62"/>
      <c r="I95" s="62"/>
      <c r="J95" s="62"/>
      <c r="K95" s="62"/>
    </row>
    <row r="96" spans="1:209" s="4" customFormat="1" ht="35.4" x14ac:dyDescent="0.6">
      <c r="A96" s="66"/>
      <c r="B96" s="67"/>
      <c r="C96" s="67"/>
      <c r="D96" s="62" t="s">
        <v>149</v>
      </c>
      <c r="E96" s="62"/>
      <c r="F96" s="62"/>
      <c r="G96" s="62"/>
      <c r="H96" s="62"/>
      <c r="I96" s="63" t="s">
        <v>178</v>
      </c>
      <c r="J96" s="62"/>
      <c r="K96" s="62"/>
    </row>
    <row r="97" spans="1:11" s="4" customFormat="1" ht="30.6" x14ac:dyDescent="0.55000000000000004">
      <c r="A97" s="68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s="4" customFormat="1" ht="30.6" x14ac:dyDescent="0.55000000000000004">
      <c r="A98" s="69" t="s">
        <v>151</v>
      </c>
      <c r="B98" s="62"/>
      <c r="C98" s="69"/>
      <c r="D98" s="62"/>
      <c r="E98" s="69" t="s">
        <v>151</v>
      </c>
      <c r="F98" s="62"/>
      <c r="G98" s="62"/>
      <c r="H98" s="62"/>
      <c r="I98" s="62"/>
      <c r="J98" s="69" t="s">
        <v>151</v>
      </c>
      <c r="K98" s="62"/>
    </row>
    <row r="99" spans="1:11" s="4" customFormat="1" ht="22.8" x14ac:dyDescent="0.4">
      <c r="A99" s="70"/>
      <c r="B99" s="70"/>
      <c r="C99" s="71"/>
      <c r="D99" s="71"/>
      <c r="E99" s="71"/>
      <c r="F99" s="71"/>
      <c r="G99" s="71"/>
      <c r="H99" s="71"/>
      <c r="I99" s="71"/>
      <c r="J99" s="71"/>
      <c r="K99" s="71"/>
    </row>
    <row r="100" spans="1:11" s="4" customFormat="1" ht="22.8" x14ac:dyDescent="0.4">
      <c r="A100" s="70"/>
      <c r="B100" s="70"/>
      <c r="C100" s="72"/>
      <c r="D100" s="71"/>
      <c r="E100" s="71"/>
      <c r="F100" s="71"/>
      <c r="G100" s="71"/>
      <c r="H100" s="71"/>
      <c r="I100" s="71"/>
      <c r="J100" s="71"/>
      <c r="K100" s="71"/>
    </row>
    <row r="101" spans="1:11" s="4" customFormat="1" ht="15.6" x14ac:dyDescent="0.3">
      <c r="A101" s="73"/>
      <c r="B101" s="73"/>
      <c r="F101" s="74"/>
      <c r="G101" s="74"/>
      <c r="H101" s="74"/>
      <c r="I101" s="74"/>
      <c r="J101" s="74"/>
      <c r="K101" s="74"/>
    </row>
    <row r="102" spans="1:11" s="4" customFormat="1" ht="15.6" x14ac:dyDescent="0.3">
      <c r="A102" s="73"/>
      <c r="B102" s="73"/>
      <c r="F102" s="74"/>
      <c r="G102" s="74"/>
      <c r="H102" s="74"/>
      <c r="I102" s="74"/>
      <c r="J102" s="74"/>
      <c r="K102" s="74"/>
    </row>
    <row r="103" spans="1:11" s="4" customFormat="1" ht="15.6" x14ac:dyDescent="0.3">
      <c r="A103" s="73"/>
      <c r="B103" s="73"/>
      <c r="F103" s="74"/>
      <c r="G103" s="74"/>
      <c r="H103" s="74"/>
      <c r="I103" s="167"/>
      <c r="J103" s="168"/>
      <c r="K103" s="74"/>
    </row>
    <row r="104" spans="1:11" s="4" customFormat="1" ht="15.6" x14ac:dyDescent="0.3">
      <c r="A104" s="73"/>
      <c r="B104" s="73"/>
      <c r="F104" s="74"/>
      <c r="G104" s="74"/>
      <c r="H104" s="74"/>
      <c r="I104" s="74"/>
      <c r="J104" s="74"/>
      <c r="K104" s="74"/>
    </row>
    <row r="105" spans="1:11" s="4" customFormat="1" ht="15.6" x14ac:dyDescent="0.3">
      <c r="A105" s="73"/>
      <c r="B105" s="73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4" customFormat="1" ht="15.6" x14ac:dyDescent="0.3">
      <c r="A106" s="73"/>
      <c r="B106" s="73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4" customFormat="1" ht="15.6" x14ac:dyDescent="0.3">
      <c r="A107" s="73"/>
      <c r="B107" s="73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4" customFormat="1" ht="15.6" x14ac:dyDescent="0.3">
      <c r="A108" s="73"/>
      <c r="B108" s="73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4" customFormat="1" ht="15.6" x14ac:dyDescent="0.3">
      <c r="A109" s="73"/>
      <c r="B109" s="73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4" customFormat="1" ht="15.6" x14ac:dyDescent="0.3">
      <c r="A110" s="73"/>
      <c r="B110" s="73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4" customFormat="1" ht="15.6" x14ac:dyDescent="0.3">
      <c r="A111" s="73"/>
      <c r="B111" s="73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 s="4" customFormat="1" ht="15.6" x14ac:dyDescent="0.3">
      <c r="A112" s="73"/>
      <c r="B112" s="73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1:11" s="4" customFormat="1" ht="15.6" x14ac:dyDescent="0.3">
      <c r="A113" s="73"/>
      <c r="B113" s="73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1:11" s="4" customFormat="1" ht="15.6" x14ac:dyDescent="0.3">
      <c r="A114" s="73"/>
      <c r="B114" s="73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1:11" s="4" customFormat="1" ht="13.2" x14ac:dyDescent="0.25">
      <c r="A115" s="73"/>
      <c r="B115" s="73"/>
    </row>
    <row r="116" spans="1:11" s="4" customFormat="1" ht="13.2" x14ac:dyDescent="0.25">
      <c r="A116" s="73"/>
      <c r="B116" s="73"/>
    </row>
    <row r="117" spans="1:11" s="4" customFormat="1" ht="13.2" x14ac:dyDescent="0.25">
      <c r="A117" s="73"/>
      <c r="B117" s="73"/>
    </row>
    <row r="118" spans="1:11" s="4" customFormat="1" ht="13.2" x14ac:dyDescent="0.25">
      <c r="A118" s="73"/>
      <c r="B118" s="73"/>
      <c r="J118" s="77"/>
    </row>
    <row r="119" spans="1:11" s="4" customFormat="1" ht="13.2" x14ac:dyDescent="0.25">
      <c r="A119" s="73"/>
      <c r="B119" s="73"/>
    </row>
    <row r="120" spans="1:11" s="4" customFormat="1" ht="13.2" x14ac:dyDescent="0.25">
      <c r="A120" s="73"/>
      <c r="B120" s="73"/>
    </row>
    <row r="121" spans="1:11" s="4" customFormat="1" ht="13.2" x14ac:dyDescent="0.25">
      <c r="A121" s="73"/>
      <c r="B121" s="73"/>
    </row>
    <row r="122" spans="1:11" s="4" customFormat="1" ht="13.2" x14ac:dyDescent="0.25">
      <c r="A122" s="73"/>
      <c r="B122" s="73"/>
    </row>
    <row r="123" spans="1:11" s="4" customFormat="1" ht="13.2" x14ac:dyDescent="0.25">
      <c r="A123" s="73"/>
      <c r="B123" s="73"/>
    </row>
    <row r="124" spans="1:11" s="4" customFormat="1" ht="13.2" x14ac:dyDescent="0.25">
      <c r="A124" s="73"/>
      <c r="B124" s="73"/>
    </row>
    <row r="125" spans="1:11" s="4" customFormat="1" ht="13.2" x14ac:dyDescent="0.25">
      <c r="A125" s="73"/>
      <c r="B125" s="73"/>
    </row>
    <row r="126" spans="1:11" s="4" customFormat="1" ht="13.2" x14ac:dyDescent="0.25">
      <c r="A126" s="73"/>
      <c r="B126" s="73"/>
    </row>
    <row r="127" spans="1:11" s="4" customFormat="1" ht="13.2" x14ac:dyDescent="0.25">
      <c r="A127" s="73"/>
      <c r="B127" s="73"/>
    </row>
    <row r="128" spans="1:11" s="4" customFormat="1" ht="13.2" x14ac:dyDescent="0.25">
      <c r="A128" s="73"/>
      <c r="B128" s="73"/>
    </row>
    <row r="129" spans="1:2" s="4" customFormat="1" ht="13.2" x14ac:dyDescent="0.25">
      <c r="A129" s="73"/>
      <c r="B129" s="73"/>
    </row>
    <row r="130" spans="1:2" s="4" customFormat="1" ht="13.2" x14ac:dyDescent="0.25">
      <c r="A130" s="73"/>
      <c r="B130" s="73"/>
    </row>
    <row r="131" spans="1:2" s="4" customFormat="1" ht="13.2" x14ac:dyDescent="0.25">
      <c r="A131" s="73"/>
      <c r="B131" s="73"/>
    </row>
    <row r="132" spans="1:2" s="4" customFormat="1" ht="13.2" x14ac:dyDescent="0.25">
      <c r="A132" s="73"/>
      <c r="B132" s="73"/>
    </row>
    <row r="133" spans="1:2" s="4" customFormat="1" ht="13.2" x14ac:dyDescent="0.25">
      <c r="A133" s="73"/>
      <c r="B133" s="73"/>
    </row>
    <row r="134" spans="1:2" s="4" customFormat="1" ht="13.2" x14ac:dyDescent="0.25">
      <c r="A134" s="73"/>
      <c r="B134" s="73"/>
    </row>
    <row r="135" spans="1:2" s="4" customFormat="1" ht="13.2" x14ac:dyDescent="0.25">
      <c r="A135" s="73"/>
      <c r="B135" s="73"/>
    </row>
    <row r="136" spans="1:2" s="4" customFormat="1" ht="13.2" x14ac:dyDescent="0.25">
      <c r="A136" s="73"/>
      <c r="B136" s="73"/>
    </row>
    <row r="137" spans="1:2" s="4" customFormat="1" ht="13.2" x14ac:dyDescent="0.25">
      <c r="A137" s="73"/>
      <c r="B137" s="73"/>
    </row>
    <row r="138" spans="1:2" s="4" customFormat="1" ht="13.2" x14ac:dyDescent="0.25">
      <c r="A138" s="73"/>
      <c r="B138" s="73"/>
    </row>
    <row r="139" spans="1:2" s="4" customFormat="1" ht="13.2" x14ac:dyDescent="0.25">
      <c r="A139" s="73"/>
      <c r="B139" s="73"/>
    </row>
    <row r="140" spans="1:2" s="4" customFormat="1" ht="13.2" x14ac:dyDescent="0.25">
      <c r="A140" s="73"/>
      <c r="B140" s="73"/>
    </row>
    <row r="141" spans="1:2" s="4" customFormat="1" ht="13.2" x14ac:dyDescent="0.25">
      <c r="A141" s="73"/>
      <c r="B141" s="73"/>
    </row>
    <row r="142" spans="1:2" s="4" customFormat="1" ht="13.2" x14ac:dyDescent="0.25">
      <c r="A142" s="73"/>
      <c r="B142" s="73"/>
    </row>
    <row r="143" spans="1:2" s="4" customFormat="1" ht="13.2" x14ac:dyDescent="0.25">
      <c r="A143" s="73"/>
      <c r="B143" s="73"/>
    </row>
    <row r="144" spans="1:2" s="4" customFormat="1" ht="13.2" x14ac:dyDescent="0.25">
      <c r="A144" s="73"/>
      <c r="B144" s="73"/>
    </row>
    <row r="145" spans="1:2" s="4" customFormat="1" ht="13.2" x14ac:dyDescent="0.25">
      <c r="A145" s="73"/>
      <c r="B145" s="73"/>
    </row>
    <row r="146" spans="1:2" s="4" customFormat="1" ht="13.2" x14ac:dyDescent="0.25">
      <c r="A146" s="73"/>
      <c r="B146" s="73"/>
    </row>
    <row r="147" spans="1:2" s="4" customFormat="1" ht="13.2" x14ac:dyDescent="0.25">
      <c r="A147" s="73"/>
      <c r="B147" s="73"/>
    </row>
    <row r="148" spans="1:2" s="4" customFormat="1" ht="13.2" x14ac:dyDescent="0.25">
      <c r="A148" s="73"/>
      <c r="B148" s="73"/>
    </row>
    <row r="149" spans="1:2" s="4" customFormat="1" ht="13.2" x14ac:dyDescent="0.25">
      <c r="A149" s="73"/>
      <c r="B149" s="73"/>
    </row>
    <row r="150" spans="1:2" s="4" customFormat="1" ht="13.2" x14ac:dyDescent="0.25">
      <c r="A150" s="73"/>
      <c r="B150" s="73"/>
    </row>
    <row r="151" spans="1:2" s="4" customFormat="1" ht="13.2" x14ac:dyDescent="0.25">
      <c r="A151" s="73"/>
      <c r="B151" s="73"/>
    </row>
    <row r="152" spans="1:2" s="4" customFormat="1" ht="13.2" x14ac:dyDescent="0.25">
      <c r="A152" s="73"/>
      <c r="B152" s="73"/>
    </row>
    <row r="153" spans="1:2" s="4" customFormat="1" ht="13.2" x14ac:dyDescent="0.25">
      <c r="A153" s="73"/>
      <c r="B153" s="73"/>
    </row>
    <row r="154" spans="1:2" s="4" customFormat="1" ht="13.2" x14ac:dyDescent="0.25">
      <c r="A154" s="73"/>
      <c r="B154" s="73"/>
    </row>
    <row r="155" spans="1:2" s="4" customFormat="1" ht="13.2" x14ac:dyDescent="0.25">
      <c r="A155" s="73"/>
      <c r="B155" s="73"/>
    </row>
    <row r="156" spans="1:2" s="4" customFormat="1" ht="13.2" x14ac:dyDescent="0.25">
      <c r="A156" s="73"/>
      <c r="B156" s="73"/>
    </row>
    <row r="157" spans="1:2" s="4" customFormat="1" ht="13.2" x14ac:dyDescent="0.25">
      <c r="A157" s="73"/>
      <c r="B157" s="73"/>
    </row>
    <row r="158" spans="1:2" s="4" customFormat="1" ht="13.2" x14ac:dyDescent="0.25">
      <c r="A158" s="73"/>
      <c r="B158" s="73"/>
    </row>
    <row r="159" spans="1:2" s="4" customFormat="1" ht="13.2" x14ac:dyDescent="0.25">
      <c r="A159" s="73"/>
      <c r="B159" s="73"/>
    </row>
    <row r="160" spans="1:2" s="4" customFormat="1" ht="13.2" x14ac:dyDescent="0.25">
      <c r="A160" s="73"/>
      <c r="B160" s="73"/>
    </row>
    <row r="161" spans="1:2" s="4" customFormat="1" ht="13.2" x14ac:dyDescent="0.25">
      <c r="A161" s="73"/>
      <c r="B161" s="73"/>
    </row>
    <row r="162" spans="1:2" s="4" customFormat="1" ht="13.2" x14ac:dyDescent="0.25">
      <c r="A162" s="73"/>
      <c r="B162" s="73"/>
    </row>
    <row r="163" spans="1:2" s="4" customFormat="1" ht="13.2" x14ac:dyDescent="0.25">
      <c r="A163" s="73"/>
      <c r="B163" s="73"/>
    </row>
    <row r="164" spans="1:2" s="4" customFormat="1" ht="13.2" x14ac:dyDescent="0.25">
      <c r="A164" s="73"/>
      <c r="B164" s="73"/>
    </row>
    <row r="165" spans="1:2" s="4" customFormat="1" ht="13.2" x14ac:dyDescent="0.25">
      <c r="A165" s="73"/>
      <c r="B165" s="73"/>
    </row>
    <row r="166" spans="1:2" s="4" customFormat="1" ht="13.2" x14ac:dyDescent="0.25">
      <c r="A166" s="73"/>
      <c r="B166" s="73"/>
    </row>
    <row r="167" spans="1:2" s="4" customFormat="1" ht="13.2" x14ac:dyDescent="0.25">
      <c r="A167" s="73"/>
      <c r="B167" s="73"/>
    </row>
    <row r="168" spans="1:2" s="4" customFormat="1" ht="13.2" x14ac:dyDescent="0.25">
      <c r="A168" s="73"/>
      <c r="B168" s="73"/>
    </row>
    <row r="169" spans="1:2" s="4" customFormat="1" ht="13.2" x14ac:dyDescent="0.25">
      <c r="A169" s="73"/>
      <c r="B169" s="73"/>
    </row>
    <row r="170" spans="1:2" s="4" customFormat="1" ht="13.2" x14ac:dyDescent="0.25">
      <c r="A170" s="73"/>
      <c r="B170" s="73"/>
    </row>
    <row r="171" spans="1:2" s="4" customFormat="1" ht="13.2" x14ac:dyDescent="0.25">
      <c r="A171" s="73"/>
      <c r="B171" s="73"/>
    </row>
    <row r="172" spans="1:2" s="4" customFormat="1" ht="13.2" x14ac:dyDescent="0.25">
      <c r="A172" s="73"/>
      <c r="B172" s="73"/>
    </row>
    <row r="173" spans="1:2" s="4" customFormat="1" ht="13.2" x14ac:dyDescent="0.25">
      <c r="A173" s="73"/>
      <c r="B173" s="73"/>
    </row>
    <row r="174" spans="1:2" s="4" customFormat="1" ht="13.2" x14ac:dyDescent="0.25">
      <c r="A174" s="73"/>
      <c r="B174" s="73"/>
    </row>
    <row r="175" spans="1:2" s="4" customFormat="1" ht="13.2" x14ac:dyDescent="0.25">
      <c r="A175" s="73"/>
      <c r="B175" s="73"/>
    </row>
    <row r="176" spans="1:2" s="4" customFormat="1" ht="13.2" x14ac:dyDescent="0.25">
      <c r="A176" s="73"/>
      <c r="B176" s="73"/>
    </row>
    <row r="177" spans="1:2" s="4" customFormat="1" ht="13.2" x14ac:dyDescent="0.25">
      <c r="A177" s="73"/>
      <c r="B177" s="73"/>
    </row>
    <row r="178" spans="1:2" s="4" customFormat="1" ht="13.2" x14ac:dyDescent="0.25">
      <c r="A178" s="73"/>
      <c r="B178" s="73"/>
    </row>
    <row r="179" spans="1:2" s="4" customFormat="1" ht="13.2" x14ac:dyDescent="0.25">
      <c r="A179" s="73"/>
      <c r="B179" s="73"/>
    </row>
    <row r="180" spans="1:2" s="4" customFormat="1" ht="13.2" x14ac:dyDescent="0.25">
      <c r="A180" s="73"/>
      <c r="B180" s="73"/>
    </row>
    <row r="181" spans="1:2" s="4" customFormat="1" ht="13.2" x14ac:dyDescent="0.25">
      <c r="A181" s="73"/>
      <c r="B181" s="73"/>
    </row>
    <row r="182" spans="1:2" s="4" customFormat="1" ht="13.2" x14ac:dyDescent="0.25">
      <c r="A182" s="73"/>
      <c r="B182" s="73"/>
    </row>
    <row r="183" spans="1:2" s="4" customFormat="1" ht="13.2" x14ac:dyDescent="0.25">
      <c r="A183" s="73"/>
      <c r="B183" s="73"/>
    </row>
    <row r="184" spans="1:2" s="4" customFormat="1" ht="13.2" x14ac:dyDescent="0.25">
      <c r="A184" s="73"/>
      <c r="B184" s="73"/>
    </row>
    <row r="185" spans="1:2" s="4" customFormat="1" ht="13.2" x14ac:dyDescent="0.25">
      <c r="A185" s="73"/>
      <c r="B185" s="73"/>
    </row>
    <row r="186" spans="1:2" s="4" customFormat="1" ht="13.2" x14ac:dyDescent="0.25">
      <c r="A186" s="73"/>
      <c r="B186" s="73"/>
    </row>
    <row r="187" spans="1:2" s="4" customFormat="1" ht="13.2" x14ac:dyDescent="0.25">
      <c r="A187" s="73"/>
      <c r="B187" s="73"/>
    </row>
    <row r="188" spans="1:2" s="4" customFormat="1" ht="13.2" x14ac:dyDescent="0.25">
      <c r="A188" s="73"/>
      <c r="B188" s="73"/>
    </row>
    <row r="189" spans="1:2" s="4" customFormat="1" ht="13.2" x14ac:dyDescent="0.25">
      <c r="A189" s="73"/>
      <c r="B189" s="73"/>
    </row>
    <row r="190" spans="1:2" s="4" customFormat="1" ht="13.2" x14ac:dyDescent="0.25">
      <c r="A190" s="73"/>
      <c r="B190" s="73"/>
    </row>
    <row r="191" spans="1:2" s="4" customFormat="1" ht="13.2" x14ac:dyDescent="0.25">
      <c r="A191" s="73"/>
      <c r="B191" s="73"/>
    </row>
    <row r="192" spans="1:2" s="4" customFormat="1" ht="13.2" x14ac:dyDescent="0.25">
      <c r="A192" s="73"/>
      <c r="B192" s="73"/>
    </row>
    <row r="193" spans="1:2" s="4" customFormat="1" ht="13.2" x14ac:dyDescent="0.25">
      <c r="A193" s="73"/>
      <c r="B193" s="73"/>
    </row>
    <row r="194" spans="1:2" s="4" customFormat="1" ht="13.2" x14ac:dyDescent="0.25">
      <c r="A194" s="73"/>
      <c r="B194" s="73"/>
    </row>
    <row r="195" spans="1:2" s="4" customFormat="1" ht="13.2" x14ac:dyDescent="0.25">
      <c r="A195" s="73"/>
      <c r="B195" s="73"/>
    </row>
    <row r="196" spans="1:2" s="4" customFormat="1" ht="13.2" x14ac:dyDescent="0.25">
      <c r="A196" s="73"/>
      <c r="B196" s="73"/>
    </row>
    <row r="197" spans="1:2" s="4" customFormat="1" ht="13.2" x14ac:dyDescent="0.25">
      <c r="A197" s="73"/>
      <c r="B197" s="73"/>
    </row>
    <row r="198" spans="1:2" s="4" customFormat="1" ht="13.2" x14ac:dyDescent="0.25">
      <c r="A198" s="73"/>
      <c r="B198" s="73"/>
    </row>
    <row r="199" spans="1:2" s="4" customFormat="1" ht="13.2" x14ac:dyDescent="0.25">
      <c r="A199" s="73"/>
      <c r="B199" s="73"/>
    </row>
    <row r="200" spans="1:2" s="4" customFormat="1" ht="13.2" x14ac:dyDescent="0.25">
      <c r="A200" s="73"/>
      <c r="B200" s="73"/>
    </row>
    <row r="201" spans="1:2" s="4" customFormat="1" ht="13.2" x14ac:dyDescent="0.25">
      <c r="A201" s="73"/>
      <c r="B201" s="73"/>
    </row>
    <row r="202" spans="1:2" s="4" customFormat="1" ht="13.2" x14ac:dyDescent="0.25">
      <c r="A202" s="73"/>
      <c r="B202" s="73"/>
    </row>
    <row r="203" spans="1:2" s="4" customFormat="1" ht="13.2" x14ac:dyDescent="0.25">
      <c r="A203" s="73"/>
      <c r="B203" s="73"/>
    </row>
    <row r="204" spans="1:2" s="4" customFormat="1" ht="13.2" x14ac:dyDescent="0.25">
      <c r="A204" s="73"/>
      <c r="B204" s="73"/>
    </row>
    <row r="205" spans="1:2" s="4" customFormat="1" ht="13.2" x14ac:dyDescent="0.25">
      <c r="A205" s="73"/>
      <c r="B205" s="73"/>
    </row>
    <row r="206" spans="1:2" s="4" customFormat="1" ht="13.2" x14ac:dyDescent="0.25">
      <c r="A206" s="73"/>
      <c r="B206" s="73"/>
    </row>
    <row r="207" spans="1:2" s="4" customFormat="1" ht="13.2" x14ac:dyDescent="0.25">
      <c r="A207" s="73"/>
      <c r="B207" s="73"/>
    </row>
    <row r="208" spans="1:2" s="4" customFormat="1" ht="13.2" x14ac:dyDescent="0.25">
      <c r="A208" s="73"/>
      <c r="B208" s="73"/>
    </row>
    <row r="209" spans="1:2" s="4" customFormat="1" ht="13.2" x14ac:dyDescent="0.25">
      <c r="A209" s="73"/>
      <c r="B209" s="73"/>
    </row>
    <row r="210" spans="1:2" s="4" customFormat="1" ht="13.2" x14ac:dyDescent="0.25">
      <c r="A210" s="73"/>
      <c r="B210" s="73"/>
    </row>
    <row r="211" spans="1:2" s="4" customFormat="1" ht="13.2" x14ac:dyDescent="0.25">
      <c r="A211" s="73"/>
      <c r="B211" s="73"/>
    </row>
    <row r="212" spans="1:2" s="4" customFormat="1" ht="13.2" x14ac:dyDescent="0.25">
      <c r="A212" s="73"/>
      <c r="B212" s="73"/>
    </row>
    <row r="213" spans="1:2" s="4" customFormat="1" ht="13.2" x14ac:dyDescent="0.25">
      <c r="A213" s="73"/>
      <c r="B213" s="73"/>
    </row>
    <row r="214" spans="1:2" s="4" customFormat="1" ht="13.2" x14ac:dyDescent="0.25">
      <c r="A214" s="73"/>
      <c r="B214" s="73"/>
    </row>
    <row r="215" spans="1:2" s="4" customFormat="1" ht="13.2" x14ac:dyDescent="0.25">
      <c r="A215" s="73"/>
      <c r="B215" s="73"/>
    </row>
    <row r="216" spans="1:2" s="4" customFormat="1" ht="13.2" x14ac:dyDescent="0.25">
      <c r="A216" s="73"/>
      <c r="B216" s="73"/>
    </row>
    <row r="217" spans="1:2" s="4" customFormat="1" ht="13.2" x14ac:dyDescent="0.25">
      <c r="A217" s="73"/>
      <c r="B217" s="73"/>
    </row>
    <row r="218" spans="1:2" s="4" customFormat="1" ht="13.2" x14ac:dyDescent="0.25">
      <c r="A218" s="73"/>
      <c r="B218" s="73"/>
    </row>
    <row r="219" spans="1:2" s="4" customFormat="1" ht="13.2" x14ac:dyDescent="0.25">
      <c r="A219" s="73"/>
      <c r="B219" s="73"/>
    </row>
    <row r="220" spans="1:2" s="4" customFormat="1" ht="13.2" x14ac:dyDescent="0.25">
      <c r="A220" s="73"/>
      <c r="B220" s="73"/>
    </row>
    <row r="221" spans="1:2" s="4" customFormat="1" ht="13.2" x14ac:dyDescent="0.25">
      <c r="A221" s="73"/>
      <c r="B221" s="73"/>
    </row>
    <row r="222" spans="1:2" s="4" customFormat="1" ht="13.2" x14ac:dyDescent="0.25">
      <c r="A222" s="73"/>
      <c r="B222" s="73"/>
    </row>
    <row r="223" spans="1:2" s="4" customFormat="1" ht="13.2" x14ac:dyDescent="0.25">
      <c r="A223" s="73"/>
      <c r="B223" s="73"/>
    </row>
    <row r="224" spans="1:2" s="4" customFormat="1" ht="13.2" x14ac:dyDescent="0.25">
      <c r="A224" s="73"/>
      <c r="B224" s="73"/>
    </row>
    <row r="225" spans="1:2" s="4" customFormat="1" ht="13.2" x14ac:dyDescent="0.25">
      <c r="A225" s="73"/>
      <c r="B225" s="73"/>
    </row>
    <row r="226" spans="1:2" s="4" customFormat="1" ht="13.2" x14ac:dyDescent="0.25">
      <c r="A226" s="73"/>
      <c r="B226" s="73"/>
    </row>
    <row r="227" spans="1:2" s="4" customFormat="1" ht="13.2" x14ac:dyDescent="0.25">
      <c r="A227" s="73"/>
      <c r="B227" s="73"/>
    </row>
    <row r="228" spans="1:2" s="4" customFormat="1" ht="13.2" x14ac:dyDescent="0.25">
      <c r="A228" s="73"/>
      <c r="B228" s="73"/>
    </row>
    <row r="229" spans="1:2" s="4" customFormat="1" ht="13.2" x14ac:dyDescent="0.25">
      <c r="A229" s="73"/>
      <c r="B229" s="73"/>
    </row>
    <row r="230" spans="1:2" s="4" customFormat="1" ht="13.2" x14ac:dyDescent="0.25">
      <c r="A230" s="73"/>
      <c r="B230" s="73"/>
    </row>
    <row r="231" spans="1:2" s="4" customFormat="1" ht="13.2" x14ac:dyDescent="0.25">
      <c r="A231" s="73"/>
      <c r="B231" s="73"/>
    </row>
    <row r="232" spans="1:2" s="4" customFormat="1" ht="13.2" x14ac:dyDescent="0.25">
      <c r="A232" s="73"/>
      <c r="B232" s="73"/>
    </row>
    <row r="233" spans="1:2" s="4" customFormat="1" ht="13.2" x14ac:dyDescent="0.25">
      <c r="A233" s="73"/>
      <c r="B233" s="73"/>
    </row>
    <row r="234" spans="1:2" s="4" customFormat="1" ht="13.2" x14ac:dyDescent="0.25">
      <c r="A234" s="73"/>
      <c r="B234" s="73"/>
    </row>
    <row r="235" spans="1:2" s="4" customFormat="1" ht="13.2" x14ac:dyDescent="0.25">
      <c r="A235" s="73"/>
      <c r="B235" s="73"/>
    </row>
    <row r="236" spans="1:2" s="4" customFormat="1" ht="13.2" x14ac:dyDescent="0.25">
      <c r="A236" s="73"/>
      <c r="B236" s="73"/>
    </row>
    <row r="237" spans="1:2" s="4" customFormat="1" ht="13.2" x14ac:dyDescent="0.25">
      <c r="A237" s="73"/>
      <c r="B237" s="73"/>
    </row>
    <row r="238" spans="1:2" s="4" customFormat="1" ht="13.2" x14ac:dyDescent="0.25">
      <c r="A238" s="73"/>
      <c r="B238" s="73"/>
    </row>
    <row r="239" spans="1:2" s="4" customFormat="1" ht="13.2" x14ac:dyDescent="0.25">
      <c r="A239" s="73"/>
      <c r="B239" s="73"/>
    </row>
    <row r="240" spans="1:2" s="4" customFormat="1" ht="13.2" x14ac:dyDescent="0.25">
      <c r="A240" s="73"/>
      <c r="B240" s="73"/>
    </row>
    <row r="241" spans="1:2" s="4" customFormat="1" ht="13.2" x14ac:dyDescent="0.25">
      <c r="A241" s="73"/>
      <c r="B241" s="73"/>
    </row>
    <row r="242" spans="1:2" s="4" customFormat="1" ht="13.2" x14ac:dyDescent="0.25">
      <c r="A242" s="73"/>
      <c r="B242" s="73"/>
    </row>
    <row r="243" spans="1:2" s="4" customFormat="1" ht="13.2" x14ac:dyDescent="0.25">
      <c r="A243" s="73"/>
      <c r="B243" s="73"/>
    </row>
    <row r="244" spans="1:2" s="4" customFormat="1" ht="13.2" x14ac:dyDescent="0.25">
      <c r="A244" s="73"/>
      <c r="B244" s="73"/>
    </row>
    <row r="245" spans="1:2" s="4" customFormat="1" ht="13.2" x14ac:dyDescent="0.25">
      <c r="A245" s="73"/>
      <c r="B245" s="73"/>
    </row>
    <row r="246" spans="1:2" s="4" customFormat="1" ht="13.2" x14ac:dyDescent="0.25">
      <c r="A246" s="73"/>
      <c r="B246" s="73"/>
    </row>
    <row r="247" spans="1:2" s="4" customFormat="1" ht="13.2" x14ac:dyDescent="0.25">
      <c r="A247" s="73"/>
      <c r="B247" s="73"/>
    </row>
    <row r="248" spans="1:2" s="4" customFormat="1" ht="13.2" x14ac:dyDescent="0.25">
      <c r="A248" s="73"/>
      <c r="B248" s="73"/>
    </row>
    <row r="249" spans="1:2" s="4" customFormat="1" ht="13.2" x14ac:dyDescent="0.25">
      <c r="A249" s="73"/>
      <c r="B249" s="73"/>
    </row>
    <row r="250" spans="1:2" s="4" customFormat="1" ht="13.2" x14ac:dyDescent="0.25">
      <c r="A250" s="73"/>
      <c r="B250" s="73"/>
    </row>
    <row r="251" spans="1:2" s="4" customFormat="1" ht="13.2" x14ac:dyDescent="0.25">
      <c r="A251" s="73"/>
      <c r="B251" s="73"/>
    </row>
    <row r="252" spans="1:2" s="4" customFormat="1" ht="13.2" x14ac:dyDescent="0.25">
      <c r="A252" s="73"/>
      <c r="B252" s="73"/>
    </row>
    <row r="253" spans="1:2" s="4" customFormat="1" ht="13.2" x14ac:dyDescent="0.25">
      <c r="A253" s="73"/>
      <c r="B253" s="73"/>
    </row>
    <row r="254" spans="1:2" s="4" customFormat="1" ht="13.2" x14ac:dyDescent="0.25">
      <c r="A254" s="73"/>
      <c r="B254" s="73"/>
    </row>
    <row r="255" spans="1:2" s="4" customFormat="1" ht="13.2" x14ac:dyDescent="0.25">
      <c r="A255" s="73"/>
      <c r="B255" s="73"/>
    </row>
    <row r="256" spans="1:2" s="4" customFormat="1" ht="13.2" x14ac:dyDescent="0.25">
      <c r="A256" s="73"/>
      <c r="B256" s="73"/>
    </row>
    <row r="257" spans="1:2" s="4" customFormat="1" ht="13.2" x14ac:dyDescent="0.25">
      <c r="A257" s="73"/>
      <c r="B257" s="73"/>
    </row>
    <row r="258" spans="1:2" s="4" customFormat="1" ht="13.2" x14ac:dyDescent="0.25">
      <c r="A258" s="73"/>
      <c r="B258" s="73"/>
    </row>
    <row r="259" spans="1:2" s="4" customFormat="1" ht="13.2" x14ac:dyDescent="0.25">
      <c r="A259" s="73"/>
      <c r="B259" s="73"/>
    </row>
    <row r="260" spans="1:2" s="4" customFormat="1" ht="13.2" x14ac:dyDescent="0.25">
      <c r="A260" s="73"/>
      <c r="B260" s="73"/>
    </row>
    <row r="261" spans="1:2" s="4" customFormat="1" ht="13.2" x14ac:dyDescent="0.25">
      <c r="A261" s="73"/>
      <c r="B261" s="73"/>
    </row>
    <row r="262" spans="1:2" s="4" customFormat="1" ht="13.2" x14ac:dyDescent="0.25">
      <c r="A262" s="73"/>
      <c r="B262" s="73"/>
    </row>
    <row r="263" spans="1:2" s="4" customFormat="1" ht="13.2" x14ac:dyDescent="0.25">
      <c r="A263" s="73"/>
      <c r="B263" s="73"/>
    </row>
    <row r="264" spans="1:2" s="4" customFormat="1" ht="13.2" x14ac:dyDescent="0.25">
      <c r="A264" s="73"/>
      <c r="B264" s="73"/>
    </row>
    <row r="265" spans="1:2" s="4" customFormat="1" ht="13.2" x14ac:dyDescent="0.25">
      <c r="A265" s="73"/>
      <c r="B265" s="73"/>
    </row>
    <row r="266" spans="1:2" s="4" customFormat="1" ht="13.2" x14ac:dyDescent="0.25">
      <c r="A266" s="73"/>
      <c r="B266" s="73"/>
    </row>
    <row r="267" spans="1:2" s="4" customFormat="1" ht="13.2" x14ac:dyDescent="0.25">
      <c r="A267" s="73"/>
      <c r="B267" s="73"/>
    </row>
    <row r="268" spans="1:2" s="4" customFormat="1" ht="13.2" x14ac:dyDescent="0.25">
      <c r="A268" s="73"/>
      <c r="B268" s="73"/>
    </row>
    <row r="269" spans="1:2" s="4" customFormat="1" ht="13.2" x14ac:dyDescent="0.25">
      <c r="A269" s="73"/>
      <c r="B269" s="73"/>
    </row>
    <row r="270" spans="1:2" s="4" customFormat="1" ht="13.2" x14ac:dyDescent="0.25">
      <c r="A270" s="73"/>
      <c r="B270" s="73"/>
    </row>
    <row r="271" spans="1:2" s="4" customFormat="1" ht="13.2" x14ac:dyDescent="0.25">
      <c r="A271" s="73"/>
      <c r="B271" s="73"/>
    </row>
    <row r="272" spans="1:2" s="4" customFormat="1" ht="13.2" x14ac:dyDescent="0.25">
      <c r="A272" s="73"/>
      <c r="B272" s="73"/>
    </row>
    <row r="273" spans="1:2" s="4" customFormat="1" ht="13.2" x14ac:dyDescent="0.25">
      <c r="A273" s="73"/>
      <c r="B273" s="73"/>
    </row>
    <row r="274" spans="1:2" s="4" customFormat="1" ht="13.2" x14ac:dyDescent="0.25">
      <c r="A274" s="73"/>
      <c r="B274" s="73"/>
    </row>
    <row r="275" spans="1:2" s="4" customFormat="1" ht="13.2" x14ac:dyDescent="0.25">
      <c r="A275" s="73"/>
      <c r="B275" s="73"/>
    </row>
    <row r="276" spans="1:2" s="4" customFormat="1" ht="13.2" x14ac:dyDescent="0.25">
      <c r="A276" s="73"/>
      <c r="B276" s="73"/>
    </row>
    <row r="277" spans="1:2" s="4" customFormat="1" ht="13.2" x14ac:dyDescent="0.25">
      <c r="A277" s="73"/>
      <c r="B277" s="73"/>
    </row>
    <row r="278" spans="1:2" s="4" customFormat="1" ht="13.2" x14ac:dyDescent="0.25">
      <c r="A278" s="73"/>
      <c r="B278" s="73"/>
    </row>
    <row r="279" spans="1:2" s="4" customFormat="1" ht="13.2" x14ac:dyDescent="0.25">
      <c r="A279" s="73"/>
      <c r="B279" s="73"/>
    </row>
    <row r="280" spans="1:2" s="4" customFormat="1" ht="13.2" x14ac:dyDescent="0.25">
      <c r="A280" s="73"/>
      <c r="B280" s="73"/>
    </row>
    <row r="281" spans="1:2" s="4" customFormat="1" ht="13.2" x14ac:dyDescent="0.25">
      <c r="A281" s="73"/>
      <c r="B281" s="73"/>
    </row>
    <row r="282" spans="1:2" s="4" customFormat="1" ht="13.2" x14ac:dyDescent="0.25">
      <c r="A282" s="73"/>
      <c r="B282" s="73"/>
    </row>
    <row r="283" spans="1:2" s="4" customFormat="1" ht="13.2" x14ac:dyDescent="0.25">
      <c r="A283" s="73"/>
      <c r="B283" s="73"/>
    </row>
    <row r="284" spans="1:2" s="4" customFormat="1" ht="13.2" x14ac:dyDescent="0.25">
      <c r="A284" s="73"/>
      <c r="B284" s="73"/>
    </row>
    <row r="285" spans="1:2" s="4" customFormat="1" ht="13.2" x14ac:dyDescent="0.25">
      <c r="A285" s="73"/>
      <c r="B285" s="73"/>
    </row>
    <row r="286" spans="1:2" s="4" customFormat="1" ht="13.2" x14ac:dyDescent="0.25">
      <c r="A286" s="73"/>
      <c r="B286" s="73"/>
    </row>
    <row r="287" spans="1:2" s="4" customFormat="1" ht="13.2" x14ac:dyDescent="0.25">
      <c r="A287" s="73"/>
      <c r="B287" s="73"/>
    </row>
    <row r="288" spans="1:2" s="4" customFormat="1" ht="13.2" x14ac:dyDescent="0.25">
      <c r="A288" s="73"/>
      <c r="B288" s="73"/>
    </row>
    <row r="289" spans="1:2" s="4" customFormat="1" ht="13.2" x14ac:dyDescent="0.25">
      <c r="A289" s="73"/>
      <c r="B289" s="73"/>
    </row>
    <row r="290" spans="1:2" s="4" customFormat="1" ht="13.2" x14ac:dyDescent="0.25">
      <c r="A290" s="73"/>
      <c r="B290" s="73"/>
    </row>
    <row r="291" spans="1:2" s="4" customFormat="1" ht="13.2" x14ac:dyDescent="0.25">
      <c r="A291" s="73"/>
      <c r="B291" s="73"/>
    </row>
    <row r="292" spans="1:2" s="4" customFormat="1" ht="13.2" x14ac:dyDescent="0.25">
      <c r="A292" s="73"/>
      <c r="B292" s="73"/>
    </row>
    <row r="293" spans="1:2" s="4" customFormat="1" ht="13.2" x14ac:dyDescent="0.25">
      <c r="A293" s="73"/>
      <c r="B293" s="73"/>
    </row>
    <row r="294" spans="1:2" s="4" customFormat="1" ht="13.2" x14ac:dyDescent="0.25">
      <c r="A294" s="73"/>
      <c r="B294" s="73"/>
    </row>
    <row r="295" spans="1:2" s="4" customFormat="1" ht="13.2" x14ac:dyDescent="0.25">
      <c r="A295" s="73"/>
      <c r="B295" s="73"/>
    </row>
    <row r="296" spans="1:2" s="4" customFormat="1" ht="13.2" x14ac:dyDescent="0.25">
      <c r="A296" s="73"/>
      <c r="B296" s="73"/>
    </row>
    <row r="297" spans="1:2" s="4" customFormat="1" ht="13.2" x14ac:dyDescent="0.25">
      <c r="A297" s="73"/>
      <c r="B297" s="73"/>
    </row>
    <row r="298" spans="1:2" s="4" customFormat="1" ht="13.2" x14ac:dyDescent="0.25">
      <c r="A298" s="73"/>
      <c r="B298" s="73"/>
    </row>
    <row r="299" spans="1:2" s="4" customFormat="1" ht="13.2" x14ac:dyDescent="0.25">
      <c r="A299" s="73"/>
      <c r="B299" s="73"/>
    </row>
    <row r="300" spans="1:2" s="4" customFormat="1" ht="13.2" x14ac:dyDescent="0.25">
      <c r="A300" s="73"/>
      <c r="B300" s="73"/>
    </row>
    <row r="301" spans="1:2" s="4" customFormat="1" ht="13.2" x14ac:dyDescent="0.25">
      <c r="A301" s="73"/>
      <c r="B301" s="73"/>
    </row>
    <row r="302" spans="1:2" s="4" customFormat="1" ht="13.2" x14ac:dyDescent="0.25">
      <c r="A302" s="73"/>
      <c r="B302" s="73"/>
    </row>
    <row r="303" spans="1:2" s="4" customFormat="1" ht="13.2" x14ac:dyDescent="0.25">
      <c r="A303" s="73"/>
      <c r="B303" s="73"/>
    </row>
    <row r="304" spans="1:2" s="4" customFormat="1" ht="13.2" x14ac:dyDescent="0.25">
      <c r="A304" s="73"/>
      <c r="B304" s="73"/>
    </row>
    <row r="305" spans="1:2" x14ac:dyDescent="0.3">
      <c r="A305" s="78"/>
      <c r="B305" s="78"/>
    </row>
    <row r="306" spans="1:2" x14ac:dyDescent="0.3">
      <c r="A306" s="78"/>
      <c r="B306" s="78"/>
    </row>
    <row r="307" spans="1:2" x14ac:dyDescent="0.3">
      <c r="A307" s="78"/>
      <c r="B307" s="78"/>
    </row>
    <row r="308" spans="1:2" x14ac:dyDescent="0.3">
      <c r="A308" s="78"/>
      <c r="B308" s="78"/>
    </row>
    <row r="309" spans="1:2" x14ac:dyDescent="0.3">
      <c r="A309" s="78"/>
      <c r="B309" s="78"/>
    </row>
    <row r="310" spans="1:2" x14ac:dyDescent="0.3">
      <c r="A310" s="78"/>
      <c r="B310" s="78"/>
    </row>
    <row r="311" spans="1:2" x14ac:dyDescent="0.3">
      <c r="A311" s="78"/>
      <c r="B311" s="78"/>
    </row>
    <row r="312" spans="1:2" x14ac:dyDescent="0.3">
      <c r="A312" s="78"/>
      <c r="B312" s="78"/>
    </row>
    <row r="313" spans="1:2" x14ac:dyDescent="0.3">
      <c r="A313" s="78"/>
      <c r="B313" s="78"/>
    </row>
    <row r="314" spans="1:2" x14ac:dyDescent="0.3">
      <c r="A314" s="78"/>
      <c r="B314" s="78"/>
    </row>
    <row r="315" spans="1:2" x14ac:dyDescent="0.3">
      <c r="A315" s="78"/>
      <c r="B315" s="78"/>
    </row>
    <row r="316" spans="1:2" x14ac:dyDescent="0.3">
      <c r="A316" s="78"/>
      <c r="B316" s="78"/>
    </row>
    <row r="317" spans="1:2" x14ac:dyDescent="0.3">
      <c r="A317" s="78"/>
      <c r="B317" s="78"/>
    </row>
    <row r="318" spans="1:2" x14ac:dyDescent="0.3">
      <c r="A318" s="78"/>
      <c r="B318" s="78"/>
    </row>
    <row r="319" spans="1:2" x14ac:dyDescent="0.3">
      <c r="A319" s="78"/>
      <c r="B319" s="78"/>
    </row>
    <row r="320" spans="1:2" x14ac:dyDescent="0.3">
      <c r="A320" s="78"/>
      <c r="B320" s="78"/>
    </row>
    <row r="321" spans="1:2" x14ac:dyDescent="0.3">
      <c r="A321" s="78"/>
      <c r="B321" s="78"/>
    </row>
    <row r="322" spans="1:2" x14ac:dyDescent="0.3">
      <c r="A322" s="78"/>
      <c r="B322" s="78"/>
    </row>
    <row r="323" spans="1:2" x14ac:dyDescent="0.3">
      <c r="A323" s="78"/>
      <c r="B323" s="78"/>
    </row>
    <row r="324" spans="1:2" x14ac:dyDescent="0.3">
      <c r="A324" s="78"/>
      <c r="B324" s="78"/>
    </row>
    <row r="325" spans="1:2" x14ac:dyDescent="0.3">
      <c r="A325" s="78"/>
      <c r="B325" s="78"/>
    </row>
    <row r="326" spans="1:2" x14ac:dyDescent="0.3">
      <c r="A326" s="78"/>
      <c r="B326" s="78"/>
    </row>
    <row r="327" spans="1:2" x14ac:dyDescent="0.3">
      <c r="A327" s="78"/>
      <c r="B327" s="78"/>
    </row>
    <row r="328" spans="1:2" x14ac:dyDescent="0.3">
      <c r="A328" s="78"/>
      <c r="B328" s="78"/>
    </row>
    <row r="329" spans="1:2" x14ac:dyDescent="0.3">
      <c r="A329" s="78"/>
      <c r="B329" s="78"/>
    </row>
    <row r="330" spans="1:2" x14ac:dyDescent="0.3">
      <c r="A330" s="78"/>
      <c r="B330" s="78"/>
    </row>
    <row r="331" spans="1:2" x14ac:dyDescent="0.3">
      <c r="A331" s="78"/>
      <c r="B331" s="78"/>
    </row>
    <row r="332" spans="1:2" x14ac:dyDescent="0.3">
      <c r="A332" s="78"/>
      <c r="B332" s="78"/>
    </row>
    <row r="333" spans="1:2" x14ac:dyDescent="0.3">
      <c r="A333" s="78"/>
      <c r="B333" s="78"/>
    </row>
    <row r="334" spans="1:2" x14ac:dyDescent="0.3">
      <c r="A334" s="78"/>
      <c r="B334" s="78"/>
    </row>
    <row r="335" spans="1:2" x14ac:dyDescent="0.3">
      <c r="A335" s="78"/>
      <c r="B335" s="78"/>
    </row>
    <row r="336" spans="1:2" x14ac:dyDescent="0.3">
      <c r="A336" s="78"/>
      <c r="B336" s="78"/>
    </row>
    <row r="337" spans="1:2" x14ac:dyDescent="0.3">
      <c r="A337" s="78"/>
      <c r="B337" s="78"/>
    </row>
    <row r="338" spans="1:2" x14ac:dyDescent="0.3">
      <c r="A338" s="78"/>
      <c r="B338" s="78"/>
    </row>
    <row r="339" spans="1:2" x14ac:dyDescent="0.3">
      <c r="A339" s="78"/>
      <c r="B339" s="78"/>
    </row>
    <row r="340" spans="1:2" x14ac:dyDescent="0.3">
      <c r="A340" s="78"/>
      <c r="B340" s="78"/>
    </row>
    <row r="341" spans="1:2" x14ac:dyDescent="0.3">
      <c r="A341" s="78"/>
      <c r="B341" s="78"/>
    </row>
    <row r="342" spans="1:2" x14ac:dyDescent="0.3">
      <c r="A342" s="78"/>
      <c r="B342" s="78"/>
    </row>
    <row r="343" spans="1:2" x14ac:dyDescent="0.3">
      <c r="A343" s="78"/>
      <c r="B343" s="78"/>
    </row>
    <row r="344" spans="1:2" x14ac:dyDescent="0.3">
      <c r="A344" s="78"/>
      <c r="B344" s="78"/>
    </row>
    <row r="345" spans="1:2" x14ac:dyDescent="0.3">
      <c r="A345" s="78"/>
      <c r="B345" s="78"/>
    </row>
    <row r="346" spans="1:2" x14ac:dyDescent="0.3">
      <c r="A346" s="78"/>
      <c r="B346" s="78"/>
    </row>
    <row r="347" spans="1:2" x14ac:dyDescent="0.3">
      <c r="A347" s="78"/>
      <c r="B347" s="78"/>
    </row>
    <row r="348" spans="1:2" x14ac:dyDescent="0.3">
      <c r="A348" s="78"/>
      <c r="B348" s="78"/>
    </row>
    <row r="349" spans="1:2" x14ac:dyDescent="0.3">
      <c r="A349" s="78"/>
      <c r="B349" s="78"/>
    </row>
    <row r="350" spans="1:2" x14ac:dyDescent="0.3">
      <c r="A350" s="78"/>
      <c r="B350" s="78"/>
    </row>
    <row r="351" spans="1:2" x14ac:dyDescent="0.3">
      <c r="A351" s="78"/>
      <c r="B351" s="78"/>
    </row>
    <row r="352" spans="1:2" x14ac:dyDescent="0.3">
      <c r="A352" s="78"/>
      <c r="B352" s="78"/>
    </row>
    <row r="353" spans="1:2" x14ac:dyDescent="0.3">
      <c r="A353" s="78"/>
      <c r="B353" s="78"/>
    </row>
    <row r="354" spans="1:2" x14ac:dyDescent="0.3">
      <c r="A354" s="78"/>
      <c r="B354" s="78"/>
    </row>
    <row r="355" spans="1:2" x14ac:dyDescent="0.3">
      <c r="A355" s="78"/>
      <c r="B355" s="78"/>
    </row>
    <row r="356" spans="1:2" x14ac:dyDescent="0.3">
      <c r="A356" s="78"/>
      <c r="B356" s="78"/>
    </row>
    <row r="357" spans="1:2" x14ac:dyDescent="0.3">
      <c r="A357" s="78"/>
      <c r="B357" s="78"/>
    </row>
    <row r="358" spans="1:2" x14ac:dyDescent="0.3">
      <c r="A358" s="78"/>
      <c r="B358" s="78"/>
    </row>
    <row r="359" spans="1:2" x14ac:dyDescent="0.3">
      <c r="A359" s="78"/>
      <c r="B359" s="78"/>
    </row>
    <row r="360" spans="1:2" x14ac:dyDescent="0.3">
      <c r="A360" s="78"/>
      <c r="B360" s="78"/>
    </row>
    <row r="361" spans="1:2" x14ac:dyDescent="0.3">
      <c r="A361" s="78"/>
      <c r="B361" s="78"/>
    </row>
    <row r="362" spans="1:2" x14ac:dyDescent="0.3">
      <c r="A362" s="78"/>
      <c r="B362" s="78"/>
    </row>
    <row r="363" spans="1:2" x14ac:dyDescent="0.3">
      <c r="A363" s="78"/>
      <c r="B363" s="78"/>
    </row>
    <row r="364" spans="1:2" x14ac:dyDescent="0.3">
      <c r="A364" s="78"/>
      <c r="B364" s="78"/>
    </row>
    <row r="365" spans="1:2" x14ac:dyDescent="0.3">
      <c r="A365" s="78"/>
      <c r="B365" s="78"/>
    </row>
    <row r="366" spans="1:2" x14ac:dyDescent="0.3">
      <c r="A366" s="78"/>
      <c r="B366" s="78"/>
    </row>
    <row r="367" spans="1:2" x14ac:dyDescent="0.3">
      <c r="A367" s="78"/>
      <c r="B367" s="78"/>
    </row>
    <row r="368" spans="1:2" x14ac:dyDescent="0.3">
      <c r="A368" s="78"/>
      <c r="B368" s="78"/>
    </row>
    <row r="369" spans="1:2" x14ac:dyDescent="0.3">
      <c r="A369" s="78"/>
      <c r="B369" s="78"/>
    </row>
    <row r="370" spans="1:2" x14ac:dyDescent="0.3">
      <c r="A370" s="78"/>
      <c r="B370" s="78"/>
    </row>
  </sheetData>
  <mergeCells count="178"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R86:S86"/>
    <mergeCell ref="T86:U86"/>
    <mergeCell ref="V86:W86"/>
    <mergeCell ref="X86:Y86"/>
    <mergeCell ref="Z86:AA86"/>
    <mergeCell ref="AB86:AC86"/>
    <mergeCell ref="B74:C74"/>
    <mergeCell ref="B76:C76"/>
    <mergeCell ref="B85:B86"/>
    <mergeCell ref="L86:M86"/>
    <mergeCell ref="N86:O86"/>
    <mergeCell ref="P86:Q86"/>
    <mergeCell ref="AP86:AQ86"/>
    <mergeCell ref="AR86:AS86"/>
    <mergeCell ref="AT86:AU86"/>
    <mergeCell ref="AV86:AW86"/>
    <mergeCell ref="AX86:AY86"/>
    <mergeCell ref="AZ86:BA86"/>
    <mergeCell ref="AD86:AE86"/>
    <mergeCell ref="AF86:AG86"/>
    <mergeCell ref="AH86:AI86"/>
    <mergeCell ref="AJ86:AK86"/>
    <mergeCell ref="AL86:AM86"/>
    <mergeCell ref="AN86:AO86"/>
    <mergeCell ref="BN86:BO86"/>
    <mergeCell ref="BP86:BQ86"/>
    <mergeCell ref="BR86:BS86"/>
    <mergeCell ref="BT86:BU86"/>
    <mergeCell ref="BV86:BW86"/>
    <mergeCell ref="BX86:BY86"/>
    <mergeCell ref="BB86:BC86"/>
    <mergeCell ref="BD86:BE86"/>
    <mergeCell ref="BF86:BG86"/>
    <mergeCell ref="BH86:BI86"/>
    <mergeCell ref="BJ86:BK86"/>
    <mergeCell ref="BL86:BM86"/>
    <mergeCell ref="CL86:CM86"/>
    <mergeCell ref="CN86:CO86"/>
    <mergeCell ref="CP86:CQ86"/>
    <mergeCell ref="CR86:CS86"/>
    <mergeCell ref="CT86:CU86"/>
    <mergeCell ref="CV86:CW86"/>
    <mergeCell ref="BZ86:CA86"/>
    <mergeCell ref="CB86:CC86"/>
    <mergeCell ref="CD86:CE86"/>
    <mergeCell ref="CF86:CG86"/>
    <mergeCell ref="CH86:CI86"/>
    <mergeCell ref="CJ86:CK86"/>
    <mergeCell ref="DJ86:DK86"/>
    <mergeCell ref="DL86:DM86"/>
    <mergeCell ref="DN86:DO86"/>
    <mergeCell ref="DP86:DQ86"/>
    <mergeCell ref="DR86:DS86"/>
    <mergeCell ref="DT86:DU86"/>
    <mergeCell ref="CX86:CY86"/>
    <mergeCell ref="CZ86:DA86"/>
    <mergeCell ref="DB86:DC86"/>
    <mergeCell ref="DD86:DE86"/>
    <mergeCell ref="DF86:DG86"/>
    <mergeCell ref="DH86:DI86"/>
    <mergeCell ref="EN86:EO86"/>
    <mergeCell ref="EP86:EQ86"/>
    <mergeCell ref="ER86:ES86"/>
    <mergeCell ref="DV86:DW86"/>
    <mergeCell ref="DX86:DY86"/>
    <mergeCell ref="DZ86:EA86"/>
    <mergeCell ref="EB86:EC86"/>
    <mergeCell ref="ED86:EE86"/>
    <mergeCell ref="EF86:EG86"/>
    <mergeCell ref="GZ86:HA86"/>
    <mergeCell ref="GD86:GE86"/>
    <mergeCell ref="GF86:GG86"/>
    <mergeCell ref="GH86:GI86"/>
    <mergeCell ref="GJ86:GK86"/>
    <mergeCell ref="GL86:GM86"/>
    <mergeCell ref="GN86:GO86"/>
    <mergeCell ref="FR86:FS86"/>
    <mergeCell ref="FT86:FU86"/>
    <mergeCell ref="FV86:FW86"/>
    <mergeCell ref="FX86:FY86"/>
    <mergeCell ref="FZ86:GA86"/>
    <mergeCell ref="GB86:GC86"/>
    <mergeCell ref="B87:C87"/>
    <mergeCell ref="I93:K93"/>
    <mergeCell ref="A95:C95"/>
    <mergeCell ref="I103:J103"/>
    <mergeCell ref="GP86:GQ86"/>
    <mergeCell ref="GR86:GS86"/>
    <mergeCell ref="GT86:GU86"/>
    <mergeCell ref="GV86:GW86"/>
    <mergeCell ref="GX86:GY86"/>
    <mergeCell ref="FF86:FG86"/>
    <mergeCell ref="FH86:FI86"/>
    <mergeCell ref="FJ86:FK86"/>
    <mergeCell ref="FL86:FM86"/>
    <mergeCell ref="FN86:FO86"/>
    <mergeCell ref="FP86:FQ86"/>
    <mergeCell ref="ET86:EU86"/>
    <mergeCell ref="EV86:EW86"/>
    <mergeCell ref="EX86:EY86"/>
    <mergeCell ref="EZ86:FA86"/>
    <mergeCell ref="FB86:FC86"/>
    <mergeCell ref="FD86:FE86"/>
    <mergeCell ref="EH86:EI86"/>
    <mergeCell ref="EJ86:EK86"/>
    <mergeCell ref="EL86:EM86"/>
  </mergeCells>
  <conditionalFormatting sqref="J67:K84">
    <cfRule type="expression" dxfId="29" priority="10">
      <formula>ROUND(J67,0)-J67&lt;&gt;0</formula>
    </cfRule>
  </conditionalFormatting>
  <conditionalFormatting sqref="J69:J70">
    <cfRule type="expression" dxfId="28" priority="9">
      <formula>ROUND(J69,0)-J69&lt;&gt;0</formula>
    </cfRule>
  </conditionalFormatting>
  <conditionalFormatting sqref="J58:K64">
    <cfRule type="expression" dxfId="27" priority="8">
      <formula>ROUND(J58,0)-J58&lt;&gt;0</formula>
    </cfRule>
  </conditionalFormatting>
  <conditionalFormatting sqref="I45:K55">
    <cfRule type="expression" dxfId="26" priority="7">
      <formula>ROUND(I45,0)-I45&lt;&gt;0</formula>
    </cfRule>
  </conditionalFormatting>
  <conditionalFormatting sqref="H38:J38 H31:J36">
    <cfRule type="expression" dxfId="25" priority="6">
      <formula>ROUND(H31,0)-H31&lt;&gt;0</formula>
    </cfRule>
  </conditionalFormatting>
  <conditionalFormatting sqref="H22:K22 H15:K20">
    <cfRule type="expression" dxfId="24" priority="5">
      <formula>ROUND(H15,0)-H15&lt;&gt;0</formula>
    </cfRule>
  </conditionalFormatting>
  <conditionalFormatting sqref="H24:K25">
    <cfRule type="expression" dxfId="23" priority="4">
      <formula>ROUND(H24,0)-H24&lt;&gt;0</formula>
    </cfRule>
  </conditionalFormatting>
  <conditionalFormatting sqref="H27">
    <cfRule type="expression" dxfId="22" priority="3">
      <formula>ROUND(H27,0)-H27&lt;&gt;0</formula>
    </cfRule>
  </conditionalFormatting>
  <conditionalFormatting sqref="H21:K21">
    <cfRule type="expression" dxfId="21" priority="2">
      <formula>ROUND(H21,0)-H21&lt;&gt;0</formula>
    </cfRule>
  </conditionalFormatting>
  <conditionalFormatting sqref="H37:J37">
    <cfRule type="expression" dxfId="20" priority="1">
      <formula>ROUND(H37,0)-H37&lt;&gt;0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70"/>
  <sheetViews>
    <sheetView tabSelected="1" zoomScale="30" zoomScaleNormal="30" workbookViewId="0">
      <selection activeCell="G18" sqref="G18"/>
    </sheetView>
  </sheetViews>
  <sheetFormatPr defaultColWidth="9.109375" defaultRowHeight="14.4" x14ac:dyDescent="0.3"/>
  <cols>
    <col min="1" max="1" width="21.33203125" style="2" customWidth="1"/>
    <col min="2" max="2" width="48.88671875" style="2" customWidth="1"/>
    <col min="3" max="3" width="96.109375" style="2" customWidth="1"/>
    <col min="4" max="4" width="17.33203125" style="2" customWidth="1"/>
    <col min="5" max="5" width="50.5546875" style="2" customWidth="1"/>
    <col min="6" max="6" width="32.5546875" style="2" customWidth="1"/>
    <col min="7" max="7" width="42.88671875" style="2" customWidth="1"/>
    <col min="8" max="8" width="41.88671875" style="2" customWidth="1"/>
    <col min="9" max="9" width="33.109375" style="2" customWidth="1"/>
    <col min="10" max="10" width="30.88671875" style="2" customWidth="1"/>
    <col min="11" max="11" width="30.33203125" style="2" customWidth="1"/>
    <col min="12" max="16" width="24.5546875" style="2" hidden="1" customWidth="1"/>
    <col min="17" max="17" width="37.44140625" style="2" hidden="1" customWidth="1"/>
    <col min="18" max="19" width="30.33203125" style="2" hidden="1" customWidth="1"/>
    <col min="20" max="20" width="31.6640625" style="2" hidden="1" customWidth="1"/>
    <col min="21" max="21" width="32.6640625" style="2" hidden="1" customWidth="1"/>
    <col min="22" max="36" width="0" style="2" hidden="1" customWidth="1"/>
    <col min="37" max="16384" width="9.109375" style="2"/>
  </cols>
  <sheetData>
    <row r="1" spans="1:19" ht="22.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2.8" x14ac:dyDescent="0.4">
      <c r="A2" s="1"/>
      <c r="B2" s="1"/>
      <c r="C2" s="1"/>
      <c r="D2" s="1"/>
      <c r="E2" s="1"/>
      <c r="F2" s="1"/>
      <c r="G2" s="1"/>
      <c r="H2" s="128" t="s">
        <v>15</v>
      </c>
      <c r="I2" s="128"/>
      <c r="J2" s="128"/>
      <c r="K2" s="128"/>
    </row>
    <row r="3" spans="1:19" ht="22.8" x14ac:dyDescent="0.4">
      <c r="A3" s="1"/>
      <c r="B3" s="1"/>
      <c r="C3" s="1"/>
      <c r="D3" s="1"/>
      <c r="E3" s="1"/>
      <c r="F3" s="1"/>
      <c r="G3" s="1"/>
      <c r="H3" s="128" t="s">
        <v>16</v>
      </c>
      <c r="I3" s="128"/>
      <c r="J3" s="128"/>
      <c r="K3" s="128"/>
    </row>
    <row r="4" spans="1:19" ht="22.8" x14ac:dyDescent="0.4">
      <c r="A4" s="1"/>
      <c r="B4" s="1"/>
      <c r="C4" s="1"/>
      <c r="D4" s="1"/>
      <c r="E4" s="1"/>
      <c r="F4" s="1"/>
      <c r="G4" s="1"/>
      <c r="H4" s="128" t="s">
        <v>17</v>
      </c>
      <c r="I4" s="128"/>
      <c r="J4" s="128"/>
      <c r="K4" s="128"/>
    </row>
    <row r="5" spans="1:19" ht="22.8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4" x14ac:dyDescent="0.95">
      <c r="A7" s="129" t="s">
        <v>207</v>
      </c>
      <c r="B7" s="129"/>
      <c r="C7" s="129"/>
      <c r="D7" s="129"/>
      <c r="E7" s="130"/>
      <c r="F7" s="130"/>
      <c r="G7" s="130"/>
      <c r="H7" s="130"/>
      <c r="I7" s="130"/>
      <c r="J7" s="130"/>
      <c r="K7" s="130"/>
    </row>
    <row r="8" spans="1:19" ht="52.8" x14ac:dyDescent="0.85">
      <c r="A8" s="129" t="s">
        <v>13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9" ht="37.5" customHeight="1" x14ac:dyDescent="0.55000000000000004">
      <c r="A9" s="131" t="s">
        <v>18</v>
      </c>
      <c r="B9" s="131"/>
      <c r="C9" s="131"/>
      <c r="D9" s="131"/>
      <c r="E9" s="132"/>
      <c r="F9" s="132"/>
      <c r="G9" s="132"/>
      <c r="H9" s="132"/>
      <c r="I9" s="132"/>
      <c r="J9" s="132"/>
      <c r="K9" s="132"/>
    </row>
    <row r="10" spans="1:19" s="4" customFormat="1" ht="32.25" customHeight="1" x14ac:dyDescent="0.25">
      <c r="A10" s="133" t="s">
        <v>19</v>
      </c>
      <c r="B10" s="135" t="s">
        <v>0</v>
      </c>
      <c r="C10" s="136"/>
      <c r="D10" s="139" t="s">
        <v>20</v>
      </c>
      <c r="E10" s="141" t="s">
        <v>21</v>
      </c>
      <c r="F10" s="142"/>
      <c r="G10" s="142"/>
      <c r="H10" s="142"/>
      <c r="I10" s="142"/>
      <c r="J10" s="143"/>
      <c r="K10" s="144"/>
    </row>
    <row r="11" spans="1:19" s="4" customFormat="1" ht="114.75" customHeight="1" x14ac:dyDescent="0.25">
      <c r="A11" s="134"/>
      <c r="B11" s="137"/>
      <c r="C11" s="138"/>
      <c r="D11" s="140"/>
      <c r="E11" s="5" t="s">
        <v>22</v>
      </c>
      <c r="F11" s="5" t="s">
        <v>23</v>
      </c>
      <c r="G11" s="125" t="s">
        <v>24</v>
      </c>
      <c r="H11" s="125" t="s">
        <v>1</v>
      </c>
      <c r="I11" s="125" t="s">
        <v>2</v>
      </c>
      <c r="J11" s="125" t="s">
        <v>3</v>
      </c>
      <c r="K11" s="125" t="s">
        <v>4</v>
      </c>
    </row>
    <row r="12" spans="1:19" s="4" customFormat="1" ht="25.5" hidden="1" customHeight="1" x14ac:dyDescent="0.5">
      <c r="A12" s="6">
        <v>1</v>
      </c>
      <c r="B12" s="145">
        <v>2</v>
      </c>
      <c r="C12" s="145"/>
      <c r="D12" s="7">
        <v>3</v>
      </c>
      <c r="E12" s="8">
        <v>4</v>
      </c>
      <c r="F12" s="8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</row>
    <row r="13" spans="1:19" s="12" customFormat="1" ht="62.25" customHeight="1" x14ac:dyDescent="0.55000000000000004">
      <c r="A13" s="9">
        <v>1</v>
      </c>
      <c r="B13" s="126" t="s">
        <v>25</v>
      </c>
      <c r="C13" s="127"/>
      <c r="D13" s="10" t="s">
        <v>26</v>
      </c>
      <c r="E13" s="11">
        <f>G13-F13</f>
        <v>154224357</v>
      </c>
      <c r="F13" s="11"/>
      <c r="G13" s="11">
        <f t="shared" ref="G13:G24" si="0">H13+I13+J13+K13</f>
        <v>154224357</v>
      </c>
      <c r="H13" s="11">
        <f>H14+H23+H26+H30</f>
        <v>142392296</v>
      </c>
      <c r="I13" s="11">
        <f>I14+I23+I26+I30</f>
        <v>5754188</v>
      </c>
      <c r="J13" s="11">
        <f>J14+J23+J26+J30</f>
        <v>6077873</v>
      </c>
      <c r="K13" s="11"/>
      <c r="Q13" s="13">
        <v>133778854</v>
      </c>
      <c r="R13" s="13">
        <f t="shared" ref="R13:R39" si="1">E13-Q13</f>
        <v>20445503</v>
      </c>
      <c r="S13" s="82">
        <f>R13/Q13*100</f>
        <v>15.283060355712122</v>
      </c>
    </row>
    <row r="14" spans="1:19" s="12" customFormat="1" ht="65.25" customHeight="1" x14ac:dyDescent="0.55000000000000004">
      <c r="A14" s="14" t="s">
        <v>27</v>
      </c>
      <c r="B14" s="152" t="s">
        <v>185</v>
      </c>
      <c r="C14" s="153"/>
      <c r="D14" s="15" t="s">
        <v>26</v>
      </c>
      <c r="E14" s="16">
        <f t="shared" ref="E14:E22" si="2">G14-F14</f>
        <v>131311188</v>
      </c>
      <c r="F14" s="16"/>
      <c r="G14" s="16">
        <f>H14+I14+J14+K14</f>
        <v>131311188</v>
      </c>
      <c r="H14" s="16">
        <f>SUM(H15:H22)</f>
        <v>119384246</v>
      </c>
      <c r="I14" s="16">
        <f>SUM(I15:I22)</f>
        <v>5754188</v>
      </c>
      <c r="J14" s="16">
        <f>SUM(J15:J22)</f>
        <v>6172754</v>
      </c>
      <c r="K14" s="16"/>
      <c r="Q14" s="13">
        <v>113843983</v>
      </c>
      <c r="R14" s="13">
        <f t="shared" si="1"/>
        <v>17467205</v>
      </c>
      <c r="S14" s="13">
        <f t="shared" ref="S14:S24" si="3">R14/Q14*100</f>
        <v>15.343107768813747</v>
      </c>
    </row>
    <row r="15" spans="1:19" s="12" customFormat="1" ht="63.75" customHeight="1" x14ac:dyDescent="0.55000000000000004">
      <c r="A15" s="17" t="s">
        <v>29</v>
      </c>
      <c r="B15" s="146" t="s">
        <v>186</v>
      </c>
      <c r="C15" s="147"/>
      <c r="D15" s="18" t="s">
        <v>26</v>
      </c>
      <c r="E15" s="19">
        <f t="shared" si="2"/>
        <v>10182118</v>
      </c>
      <c r="F15" s="19"/>
      <c r="G15" s="20">
        <f t="shared" si="0"/>
        <v>10182118</v>
      </c>
      <c r="H15" s="19">
        <v>10120014</v>
      </c>
      <c r="I15" s="19"/>
      <c r="J15" s="19">
        <v>62104</v>
      </c>
      <c r="K15" s="19"/>
      <c r="Q15" s="86">
        <f>H15+H16+H17+H18</f>
        <v>117576917</v>
      </c>
      <c r="R15" s="86">
        <f t="shared" ref="R15:S15" si="4">I15+I16+I17+I18</f>
        <v>5754188</v>
      </c>
      <c r="S15" s="86">
        <f t="shared" si="4"/>
        <v>5993073</v>
      </c>
    </row>
    <row r="16" spans="1:19" s="12" customFormat="1" ht="61.5" customHeight="1" x14ac:dyDescent="0.55000000000000004">
      <c r="A16" s="17" t="s">
        <v>31</v>
      </c>
      <c r="B16" s="146" t="s">
        <v>187</v>
      </c>
      <c r="C16" s="147"/>
      <c r="D16" s="18" t="s">
        <v>26</v>
      </c>
      <c r="E16" s="19">
        <f t="shared" si="2"/>
        <v>97074896</v>
      </c>
      <c r="F16" s="19"/>
      <c r="G16" s="20">
        <f t="shared" si="0"/>
        <v>97074896</v>
      </c>
      <c r="H16" s="19">
        <f>[12]Лист1!B5</f>
        <v>89207899</v>
      </c>
      <c r="I16" s="19">
        <f>[12]Лист1!B6</f>
        <v>5754188</v>
      </c>
      <c r="J16" s="19">
        <f>[12]Лист1!B7</f>
        <v>2112809</v>
      </c>
      <c r="K16" s="19"/>
      <c r="Q16" s="86">
        <v>86729737</v>
      </c>
      <c r="R16" s="13">
        <f t="shared" si="1"/>
        <v>10345159</v>
      </c>
      <c r="S16" s="13">
        <f t="shared" si="3"/>
        <v>11.928041474402256</v>
      </c>
    </row>
    <row r="17" spans="1:19" s="12" customFormat="1" ht="59.25" customHeight="1" x14ac:dyDescent="0.55000000000000004">
      <c r="A17" s="17" t="s">
        <v>33</v>
      </c>
      <c r="B17" s="154" t="s">
        <v>188</v>
      </c>
      <c r="C17" s="155"/>
      <c r="D17" s="18" t="s">
        <v>26</v>
      </c>
      <c r="E17" s="19">
        <f t="shared" si="2"/>
        <v>14436923</v>
      </c>
      <c r="F17" s="19"/>
      <c r="G17" s="20">
        <f t="shared" si="0"/>
        <v>14436923</v>
      </c>
      <c r="H17" s="19">
        <v>14436923</v>
      </c>
      <c r="I17" s="19"/>
      <c r="J17" s="19"/>
      <c r="K17" s="19"/>
      <c r="Q17" s="86">
        <v>10077444</v>
      </c>
      <c r="R17" s="13">
        <f t="shared" si="1"/>
        <v>4359479</v>
      </c>
      <c r="S17" s="13">
        <f>R17/Q17*100</f>
        <v>43.259769044610913</v>
      </c>
    </row>
    <row r="18" spans="1:19" s="12" customFormat="1" ht="59.25" customHeight="1" x14ac:dyDescent="0.55000000000000004">
      <c r="A18" s="17" t="s">
        <v>35</v>
      </c>
      <c r="B18" s="146" t="s">
        <v>189</v>
      </c>
      <c r="C18" s="147"/>
      <c r="D18" s="18" t="s">
        <v>26</v>
      </c>
      <c r="E18" s="19">
        <f t="shared" si="2"/>
        <v>7630241</v>
      </c>
      <c r="F18" s="19"/>
      <c r="G18" s="20">
        <f t="shared" si="0"/>
        <v>7630241</v>
      </c>
      <c r="H18" s="19">
        <f>[12]Лист1!B18</f>
        <v>3812081</v>
      </c>
      <c r="I18" s="19"/>
      <c r="J18" s="19">
        <f>[12]Лист1!B20</f>
        <v>3818160</v>
      </c>
      <c r="K18" s="19"/>
      <c r="Q18" s="86">
        <v>6074170</v>
      </c>
      <c r="R18" s="13">
        <f t="shared" si="1"/>
        <v>1556071</v>
      </c>
      <c r="S18" s="13">
        <f t="shared" si="3"/>
        <v>25.617837498785846</v>
      </c>
    </row>
    <row r="19" spans="1:19" s="12" customFormat="1" ht="69" customHeight="1" x14ac:dyDescent="0.55000000000000004">
      <c r="A19" s="17" t="s">
        <v>37</v>
      </c>
      <c r="B19" s="156" t="s">
        <v>190</v>
      </c>
      <c r="C19" s="157"/>
      <c r="D19" s="18" t="s">
        <v>26</v>
      </c>
      <c r="E19" s="19">
        <f t="shared" si="2"/>
        <v>179681</v>
      </c>
      <c r="F19" s="19"/>
      <c r="G19" s="20">
        <f t="shared" si="0"/>
        <v>179681</v>
      </c>
      <c r="H19" s="19"/>
      <c r="I19" s="19"/>
      <c r="J19" s="19">
        <v>179681</v>
      </c>
      <c r="K19" s="19"/>
      <c r="Q19" s="86">
        <v>177998</v>
      </c>
      <c r="R19" s="13">
        <f t="shared" si="1"/>
        <v>1683</v>
      </c>
      <c r="S19" s="13">
        <f t="shared" si="3"/>
        <v>0.9455162417555254</v>
      </c>
    </row>
    <row r="20" spans="1:19" s="12" customFormat="1" ht="85.5" customHeight="1" x14ac:dyDescent="0.55000000000000004">
      <c r="A20" s="17" t="s">
        <v>39</v>
      </c>
      <c r="B20" s="156" t="s">
        <v>191</v>
      </c>
      <c r="C20" s="157"/>
      <c r="D20" s="18" t="s">
        <v>26</v>
      </c>
      <c r="E20" s="19">
        <f t="shared" si="2"/>
        <v>402009</v>
      </c>
      <c r="F20" s="19"/>
      <c r="G20" s="20">
        <f t="shared" si="0"/>
        <v>402009</v>
      </c>
      <c r="H20" s="19">
        <v>402009</v>
      </c>
      <c r="I20" s="19"/>
      <c r="J20" s="19"/>
      <c r="K20" s="19"/>
      <c r="Q20" s="86">
        <v>350954</v>
      </c>
      <c r="R20" s="13">
        <f t="shared" si="1"/>
        <v>51055</v>
      </c>
      <c r="S20" s="13">
        <f t="shared" si="3"/>
        <v>14.54749055431766</v>
      </c>
    </row>
    <row r="21" spans="1:19" s="12" customFormat="1" ht="100.5" customHeight="1" x14ac:dyDescent="0.55000000000000004">
      <c r="A21" s="17" t="s">
        <v>40</v>
      </c>
      <c r="B21" s="156" t="s">
        <v>192</v>
      </c>
      <c r="C21" s="157"/>
      <c r="D21" s="18" t="s">
        <v>26</v>
      </c>
      <c r="E21" s="19">
        <f t="shared" si="2"/>
        <v>0</v>
      </c>
      <c r="F21" s="19"/>
      <c r="G21" s="20">
        <f t="shared" si="0"/>
        <v>0</v>
      </c>
      <c r="H21" s="19"/>
      <c r="I21" s="19"/>
      <c r="J21" s="19">
        <v>0</v>
      </c>
      <c r="K21" s="19"/>
      <c r="Q21" s="13">
        <v>0</v>
      </c>
      <c r="R21" s="13">
        <f t="shared" si="1"/>
        <v>0</v>
      </c>
      <c r="S21" s="13" t="e">
        <f>R21/Q21*100</f>
        <v>#DIV/0!</v>
      </c>
    </row>
    <row r="22" spans="1:19" s="12" customFormat="1" ht="63.75" customHeight="1" x14ac:dyDescent="0.55000000000000004">
      <c r="A22" s="17" t="s">
        <v>42</v>
      </c>
      <c r="B22" s="156" t="s">
        <v>193</v>
      </c>
      <c r="C22" s="157"/>
      <c r="D22" s="18" t="s">
        <v>26</v>
      </c>
      <c r="E22" s="19">
        <f t="shared" si="2"/>
        <v>1405320</v>
      </c>
      <c r="F22" s="19"/>
      <c r="G22" s="20">
        <f t="shared" si="0"/>
        <v>1405320</v>
      </c>
      <c r="H22" s="19">
        <v>1405320</v>
      </c>
      <c r="I22" s="19"/>
      <c r="J22" s="19"/>
      <c r="K22" s="19"/>
      <c r="Q22" s="86">
        <v>1221960</v>
      </c>
      <c r="R22" s="13">
        <f t="shared" si="1"/>
        <v>183360</v>
      </c>
      <c r="S22" s="13">
        <f>R22/Q22*100</f>
        <v>15.005401158794069</v>
      </c>
    </row>
    <row r="23" spans="1:19" s="12" customFormat="1" ht="62.25" customHeight="1" x14ac:dyDescent="0.55000000000000004">
      <c r="A23" s="14" t="s">
        <v>45</v>
      </c>
      <c r="B23" s="152" t="s">
        <v>46</v>
      </c>
      <c r="C23" s="153"/>
      <c r="D23" s="15" t="s">
        <v>26</v>
      </c>
      <c r="E23" s="21">
        <f>E24+E25</f>
        <v>7751915</v>
      </c>
      <c r="F23" s="21"/>
      <c r="G23" s="16">
        <f t="shared" si="0"/>
        <v>7751915</v>
      </c>
      <c r="H23" s="16">
        <f>H24+H25</f>
        <v>7751915</v>
      </c>
      <c r="I23" s="16"/>
      <c r="J23" s="16"/>
      <c r="K23" s="16"/>
      <c r="Q23" s="13">
        <v>6900772</v>
      </c>
      <c r="R23" s="13">
        <f t="shared" si="1"/>
        <v>851143</v>
      </c>
      <c r="S23" s="13">
        <f t="shared" si="3"/>
        <v>12.334025816242008</v>
      </c>
    </row>
    <row r="24" spans="1:19" s="12" customFormat="1" ht="56.25" customHeight="1" x14ac:dyDescent="0.55000000000000004">
      <c r="A24" s="17" t="s">
        <v>47</v>
      </c>
      <c r="B24" s="146" t="s">
        <v>48</v>
      </c>
      <c r="C24" s="147"/>
      <c r="D24" s="18" t="s">
        <v>26</v>
      </c>
      <c r="E24" s="19">
        <f>G24-F24</f>
        <v>7751915</v>
      </c>
      <c r="F24" s="19"/>
      <c r="G24" s="20">
        <f t="shared" si="0"/>
        <v>7751915</v>
      </c>
      <c r="H24" s="19">
        <v>7751915</v>
      </c>
      <c r="I24" s="19"/>
      <c r="J24" s="19"/>
      <c r="K24" s="19"/>
      <c r="Q24" s="86">
        <v>6900772</v>
      </c>
      <c r="R24" s="13">
        <f t="shared" si="1"/>
        <v>851143</v>
      </c>
      <c r="S24" s="13">
        <f t="shared" si="3"/>
        <v>12.334025816242008</v>
      </c>
    </row>
    <row r="25" spans="1:19" s="12" customFormat="1" ht="62.25" customHeight="1" x14ac:dyDescent="0.55000000000000004">
      <c r="A25" s="17" t="s">
        <v>49</v>
      </c>
      <c r="B25" s="146" t="s">
        <v>50</v>
      </c>
      <c r="C25" s="147"/>
      <c r="D25" s="18" t="s">
        <v>26</v>
      </c>
      <c r="E25" s="19"/>
      <c r="F25" s="19"/>
      <c r="G25" s="20"/>
      <c r="H25" s="19"/>
      <c r="I25" s="19"/>
      <c r="J25" s="19"/>
      <c r="K25" s="19"/>
      <c r="Q25" s="13"/>
      <c r="R25" s="13">
        <f t="shared" si="1"/>
        <v>0</v>
      </c>
    </row>
    <row r="26" spans="1:19" s="12" customFormat="1" ht="78.75" customHeight="1" x14ac:dyDescent="0.55000000000000004">
      <c r="A26" s="14" t="s">
        <v>51</v>
      </c>
      <c r="B26" s="152" t="s">
        <v>52</v>
      </c>
      <c r="C26" s="153"/>
      <c r="D26" s="15" t="s">
        <v>26</v>
      </c>
      <c r="E26" s="21">
        <f>E27+E28+E29</f>
        <v>5737490</v>
      </c>
      <c r="F26" s="21"/>
      <c r="G26" s="16">
        <f>G27+G28+G29</f>
        <v>5737490</v>
      </c>
      <c r="H26" s="16">
        <f>H27+H28+H29</f>
        <v>5737490</v>
      </c>
      <c r="I26" s="16"/>
      <c r="J26" s="16"/>
      <c r="K26" s="16"/>
      <c r="Q26" s="13">
        <v>5147877</v>
      </c>
      <c r="R26" s="13">
        <f t="shared" si="1"/>
        <v>589613</v>
      </c>
      <c r="S26" s="13">
        <f t="shared" ref="S26:S39" si="5">R26/Q26*100</f>
        <v>11.453517634551098</v>
      </c>
    </row>
    <row r="27" spans="1:19" s="12" customFormat="1" ht="87.75" customHeight="1" x14ac:dyDescent="0.55000000000000004">
      <c r="A27" s="17" t="s">
        <v>53</v>
      </c>
      <c r="B27" s="146" t="s">
        <v>152</v>
      </c>
      <c r="C27" s="147"/>
      <c r="D27" s="18" t="s">
        <v>26</v>
      </c>
      <c r="E27" s="19">
        <f t="shared" ref="E27:E32" si="6">G27-F27</f>
        <v>5737490</v>
      </c>
      <c r="F27" s="19"/>
      <c r="G27" s="20">
        <f>H27+I27+J27+K27</f>
        <v>5737490</v>
      </c>
      <c r="H27" s="19">
        <f>[12]Лист1!B31</f>
        <v>5737490</v>
      </c>
      <c r="I27" s="19"/>
      <c r="J27" s="19"/>
      <c r="K27" s="19"/>
      <c r="Q27" s="86">
        <v>5147877</v>
      </c>
      <c r="R27" s="13">
        <f t="shared" si="1"/>
        <v>589613</v>
      </c>
      <c r="S27" s="13">
        <f t="shared" si="5"/>
        <v>11.453517634551098</v>
      </c>
    </row>
    <row r="28" spans="1:19" s="12" customFormat="1" ht="46.5" hidden="1" customHeight="1" x14ac:dyDescent="0.55000000000000004">
      <c r="A28" s="17" t="s">
        <v>54</v>
      </c>
      <c r="B28" s="146" t="s">
        <v>55</v>
      </c>
      <c r="C28" s="147"/>
      <c r="D28" s="18" t="s">
        <v>26</v>
      </c>
      <c r="E28" s="19">
        <f t="shared" si="6"/>
        <v>0</v>
      </c>
      <c r="F28" s="19"/>
      <c r="G28" s="20">
        <f>H28+I28+J28+K28</f>
        <v>0</v>
      </c>
      <c r="H28" s="19"/>
      <c r="I28" s="19"/>
      <c r="J28" s="19"/>
      <c r="K28" s="19"/>
      <c r="Q28" s="13">
        <v>0</v>
      </c>
      <c r="R28" s="13">
        <f t="shared" si="1"/>
        <v>0</v>
      </c>
      <c r="S28" s="13" t="e">
        <f t="shared" si="5"/>
        <v>#DIV/0!</v>
      </c>
    </row>
    <row r="29" spans="1:19" s="12" customFormat="1" ht="61.5" hidden="1" customHeight="1" x14ac:dyDescent="0.55000000000000004">
      <c r="A29" s="17" t="s">
        <v>56</v>
      </c>
      <c r="B29" s="146" t="s">
        <v>57</v>
      </c>
      <c r="C29" s="147"/>
      <c r="D29" s="18" t="s">
        <v>26</v>
      </c>
      <c r="E29" s="19">
        <f t="shared" si="6"/>
        <v>0</v>
      </c>
      <c r="F29" s="19"/>
      <c r="G29" s="20">
        <f>H29+I29+J29+K29</f>
        <v>0</v>
      </c>
      <c r="H29" s="19"/>
      <c r="I29" s="19"/>
      <c r="J29" s="19"/>
      <c r="K29" s="19"/>
      <c r="Q29" s="13">
        <v>0</v>
      </c>
      <c r="R29" s="13">
        <f t="shared" si="1"/>
        <v>0</v>
      </c>
      <c r="S29" s="13" t="e">
        <f t="shared" si="5"/>
        <v>#DIV/0!</v>
      </c>
    </row>
    <row r="30" spans="1:19" s="12" customFormat="1" ht="65.25" customHeight="1" x14ac:dyDescent="0.55000000000000004">
      <c r="A30" s="14" t="s">
        <v>58</v>
      </c>
      <c r="B30" s="152" t="s">
        <v>59</v>
      </c>
      <c r="C30" s="153"/>
      <c r="D30" s="15" t="s">
        <v>26</v>
      </c>
      <c r="E30" s="21">
        <f t="shared" si="6"/>
        <v>9423764</v>
      </c>
      <c r="F30" s="21"/>
      <c r="G30" s="21">
        <f>SUM(H30:K30)</f>
        <v>9423764</v>
      </c>
      <c r="H30" s="21">
        <f>SUM(H31:H38)</f>
        <v>9518645</v>
      </c>
      <c r="I30" s="21"/>
      <c r="J30" s="21">
        <f>SUM(J31:J38)</f>
        <v>-94881</v>
      </c>
      <c r="K30" s="21"/>
      <c r="Q30" s="13">
        <v>7886222</v>
      </c>
      <c r="R30" s="13">
        <f t="shared" si="1"/>
        <v>1537542</v>
      </c>
      <c r="S30" s="13">
        <f t="shared" si="5"/>
        <v>19.496559949745265</v>
      </c>
    </row>
    <row r="31" spans="1:19" s="12" customFormat="1" ht="51.75" customHeight="1" x14ac:dyDescent="0.55000000000000004">
      <c r="A31" s="17" t="s">
        <v>60</v>
      </c>
      <c r="B31" s="146" t="s">
        <v>61</v>
      </c>
      <c r="C31" s="147"/>
      <c r="D31" s="18" t="s">
        <v>26</v>
      </c>
      <c r="E31" s="19">
        <f t="shared" si="6"/>
        <v>2061960</v>
      </c>
      <c r="F31" s="19"/>
      <c r="G31" s="20">
        <f>H31+I31+J31+K31</f>
        <v>2061960</v>
      </c>
      <c r="H31" s="19"/>
      <c r="I31" s="19"/>
      <c r="J31" s="19">
        <v>2061960</v>
      </c>
      <c r="K31" s="19"/>
      <c r="Q31" s="86">
        <v>1945320</v>
      </c>
      <c r="R31" s="13">
        <f t="shared" si="1"/>
        <v>116640</v>
      </c>
      <c r="S31" s="13">
        <f t="shared" si="5"/>
        <v>5.9959286903954103</v>
      </c>
    </row>
    <row r="32" spans="1:19" s="12" customFormat="1" ht="59.25" customHeight="1" x14ac:dyDescent="0.55000000000000004">
      <c r="A32" s="17" t="s">
        <v>62</v>
      </c>
      <c r="B32" s="154" t="s">
        <v>63</v>
      </c>
      <c r="C32" s="155"/>
      <c r="D32" s="18" t="s">
        <v>26</v>
      </c>
      <c r="E32" s="19">
        <f t="shared" si="6"/>
        <v>100760</v>
      </c>
      <c r="F32" s="19"/>
      <c r="G32" s="20">
        <f>H32+I32+J32+K32</f>
        <v>100760</v>
      </c>
      <c r="H32" s="19"/>
      <c r="I32" s="19"/>
      <c r="J32" s="19">
        <v>100760</v>
      </c>
      <c r="K32" s="19"/>
      <c r="Q32" s="86">
        <v>88580</v>
      </c>
      <c r="R32" s="13">
        <f t="shared" si="1"/>
        <v>12180</v>
      </c>
      <c r="S32" s="13">
        <f t="shared" si="5"/>
        <v>13.750282230751862</v>
      </c>
    </row>
    <row r="33" spans="1:21" s="12" customFormat="1" ht="72" customHeight="1" x14ac:dyDescent="0.55000000000000004">
      <c r="A33" s="17" t="s">
        <v>64</v>
      </c>
      <c r="B33" s="146" t="s">
        <v>65</v>
      </c>
      <c r="C33" s="147"/>
      <c r="D33" s="18" t="s">
        <v>26</v>
      </c>
      <c r="E33" s="19"/>
      <c r="F33" s="19"/>
      <c r="G33" s="20"/>
      <c r="H33" s="19"/>
      <c r="I33" s="19"/>
      <c r="J33" s="19"/>
      <c r="K33" s="19"/>
      <c r="Q33" s="13"/>
      <c r="R33" s="13">
        <f t="shared" si="1"/>
        <v>0</v>
      </c>
      <c r="S33" s="13" t="e">
        <f t="shared" si="5"/>
        <v>#DIV/0!</v>
      </c>
    </row>
    <row r="34" spans="1:21" s="12" customFormat="1" ht="51.75" customHeight="1" x14ac:dyDescent="0.55000000000000004">
      <c r="A34" s="17" t="s">
        <v>66</v>
      </c>
      <c r="B34" s="146" t="s">
        <v>67</v>
      </c>
      <c r="C34" s="147"/>
      <c r="D34" s="18" t="s">
        <v>26</v>
      </c>
      <c r="E34" s="19">
        <f t="shared" ref="E34:E40" si="7">G34-F34</f>
        <v>10178753</v>
      </c>
      <c r="F34" s="19"/>
      <c r="G34" s="20">
        <f t="shared" ref="G34:G40" si="8">H34+I34+J34+K34</f>
        <v>10178753</v>
      </c>
      <c r="H34" s="19">
        <v>9518645</v>
      </c>
      <c r="I34" s="19"/>
      <c r="J34" s="19">
        <v>660108</v>
      </c>
      <c r="K34" s="19"/>
      <c r="Q34" s="86">
        <v>8815549</v>
      </c>
      <c r="R34" s="13">
        <f t="shared" si="1"/>
        <v>1363204</v>
      </c>
      <c r="S34" s="13">
        <f t="shared" si="5"/>
        <v>15.463631363174319</v>
      </c>
    </row>
    <row r="35" spans="1:21" s="12" customFormat="1" ht="45" customHeight="1" x14ac:dyDescent="0.55000000000000004">
      <c r="A35" s="17" t="s">
        <v>68</v>
      </c>
      <c r="B35" s="146" t="s">
        <v>69</v>
      </c>
      <c r="C35" s="147"/>
      <c r="D35" s="18" t="s">
        <v>26</v>
      </c>
      <c r="E35" s="19">
        <f t="shared" si="7"/>
        <v>0</v>
      </c>
      <c r="F35" s="19"/>
      <c r="G35" s="20">
        <f t="shared" si="8"/>
        <v>0</v>
      </c>
      <c r="H35" s="19"/>
      <c r="I35" s="19"/>
      <c r="J35" s="19">
        <v>0</v>
      </c>
      <c r="K35" s="19"/>
      <c r="Q35" s="13">
        <v>0</v>
      </c>
      <c r="R35" s="13">
        <f t="shared" si="1"/>
        <v>0</v>
      </c>
      <c r="S35" s="13" t="e">
        <f t="shared" si="5"/>
        <v>#DIV/0!</v>
      </c>
      <c r="T35" s="13"/>
      <c r="U35" s="13"/>
    </row>
    <row r="36" spans="1:21" s="12" customFormat="1" ht="66" customHeight="1" x14ac:dyDescent="0.55000000000000004">
      <c r="A36" s="17" t="s">
        <v>70</v>
      </c>
      <c r="B36" s="146" t="s">
        <v>166</v>
      </c>
      <c r="C36" s="147"/>
      <c r="D36" s="18" t="s">
        <v>26</v>
      </c>
      <c r="E36" s="19">
        <f t="shared" si="7"/>
        <v>971640</v>
      </c>
      <c r="F36" s="19"/>
      <c r="G36" s="20">
        <f t="shared" si="8"/>
        <v>971640</v>
      </c>
      <c r="H36" s="19"/>
      <c r="I36" s="19"/>
      <c r="J36" s="19">
        <v>971640</v>
      </c>
      <c r="K36" s="19"/>
      <c r="Q36" s="86">
        <v>735300</v>
      </c>
      <c r="R36" s="13">
        <f t="shared" si="1"/>
        <v>236340</v>
      </c>
      <c r="S36" s="13">
        <f t="shared" si="5"/>
        <v>32.141982864137084</v>
      </c>
    </row>
    <row r="37" spans="1:21" s="12" customFormat="1" ht="66" customHeight="1" x14ac:dyDescent="0.55000000000000004">
      <c r="A37" s="17" t="s">
        <v>153</v>
      </c>
      <c r="B37" s="146" t="s">
        <v>154</v>
      </c>
      <c r="C37" s="147"/>
      <c r="D37" s="18" t="s">
        <v>26</v>
      </c>
      <c r="E37" s="19">
        <f t="shared" si="7"/>
        <v>1431832</v>
      </c>
      <c r="F37" s="19"/>
      <c r="G37" s="20">
        <f t="shared" si="8"/>
        <v>1431832</v>
      </c>
      <c r="H37" s="19"/>
      <c r="I37" s="19"/>
      <c r="J37" s="19">
        <v>1431832</v>
      </c>
      <c r="K37" s="19"/>
      <c r="Q37" s="86">
        <v>1223952</v>
      </c>
      <c r="R37" s="13">
        <f t="shared" si="1"/>
        <v>207880</v>
      </c>
      <c r="S37" s="13">
        <f t="shared" si="5"/>
        <v>16.984326182726122</v>
      </c>
    </row>
    <row r="38" spans="1:21" s="12" customFormat="1" ht="66" customHeight="1" x14ac:dyDescent="0.55000000000000004">
      <c r="A38" s="17" t="s">
        <v>169</v>
      </c>
      <c r="B38" s="146" t="s">
        <v>163</v>
      </c>
      <c r="C38" s="147"/>
      <c r="D38" s="18" t="s">
        <v>26</v>
      </c>
      <c r="E38" s="19">
        <f t="shared" si="7"/>
        <v>-5321181</v>
      </c>
      <c r="F38" s="19"/>
      <c r="G38" s="20">
        <f t="shared" si="8"/>
        <v>-5321181</v>
      </c>
      <c r="H38" s="19"/>
      <c r="I38" s="19"/>
      <c r="J38" s="19">
        <v>-5321181</v>
      </c>
      <c r="K38" s="19"/>
      <c r="Q38" s="86">
        <v>-4922479</v>
      </c>
      <c r="R38" s="13">
        <f t="shared" si="1"/>
        <v>-398702</v>
      </c>
      <c r="S38" s="13">
        <f t="shared" si="5"/>
        <v>8.0996180989294224</v>
      </c>
    </row>
    <row r="39" spans="1:21" s="12" customFormat="1" ht="32.25" customHeight="1" x14ac:dyDescent="0.6">
      <c r="A39" s="9" t="s">
        <v>71</v>
      </c>
      <c r="B39" s="148" t="s">
        <v>72</v>
      </c>
      <c r="C39" s="149"/>
      <c r="D39" s="10" t="s">
        <v>26</v>
      </c>
      <c r="E39" s="22">
        <f>G39-F39</f>
        <v>117239678</v>
      </c>
      <c r="F39" s="23">
        <f>F40+F66+F74+F76</f>
        <v>0</v>
      </c>
      <c r="G39" s="11">
        <f t="shared" si="8"/>
        <v>117239678</v>
      </c>
      <c r="H39" s="11">
        <f>H40+H66+H74+H76</f>
        <v>19667</v>
      </c>
      <c r="I39" s="11">
        <f>I40+I66+I74+I76</f>
        <v>15298</v>
      </c>
      <c r="J39" s="11">
        <f>J40+J66+J74+J76</f>
        <v>44167167</v>
      </c>
      <c r="K39" s="11">
        <f>K40+K66+K74+K76</f>
        <v>73037546</v>
      </c>
      <c r="Q39" s="75">
        <v>115162324</v>
      </c>
      <c r="R39" s="13">
        <f t="shared" si="1"/>
        <v>2077354</v>
      </c>
      <c r="S39" s="13">
        <f t="shared" si="5"/>
        <v>1.8038486267435867</v>
      </c>
      <c r="T39" s="12">
        <v>-5321181</v>
      </c>
    </row>
    <row r="40" spans="1:21" s="12" customFormat="1" ht="32.25" customHeight="1" x14ac:dyDescent="0.25">
      <c r="A40" s="14" t="s">
        <v>5</v>
      </c>
      <c r="B40" s="150" t="s">
        <v>73</v>
      </c>
      <c r="C40" s="151"/>
      <c r="D40" s="24" t="s">
        <v>26</v>
      </c>
      <c r="E40" s="21">
        <f t="shared" si="7"/>
        <v>110368913</v>
      </c>
      <c r="F40" s="25">
        <f>F41+F43+F65</f>
        <v>0</v>
      </c>
      <c r="G40" s="16">
        <f t="shared" si="8"/>
        <v>110368913</v>
      </c>
      <c r="H40" s="16">
        <f>H41+H43+H65</f>
        <v>19667</v>
      </c>
      <c r="I40" s="16">
        <f>I41+I43+I65</f>
        <v>15298</v>
      </c>
      <c r="J40" s="16">
        <f>J41+J43+J65</f>
        <v>37811799</v>
      </c>
      <c r="K40" s="16">
        <f>K41+K43+K65</f>
        <v>72522149</v>
      </c>
      <c r="L40" s="26">
        <v>85351857</v>
      </c>
      <c r="M40" s="26">
        <v>0</v>
      </c>
      <c r="N40" s="26">
        <v>11309</v>
      </c>
      <c r="O40" s="26">
        <v>22915747</v>
      </c>
      <c r="P40" s="26">
        <v>62424801</v>
      </c>
      <c r="Q40" s="16">
        <v>112183624</v>
      </c>
      <c r="R40" s="16">
        <v>19667</v>
      </c>
      <c r="S40" s="16">
        <v>15298</v>
      </c>
      <c r="T40" s="16">
        <v>39188150</v>
      </c>
      <c r="U40" s="16">
        <v>72960509</v>
      </c>
    </row>
    <row r="41" spans="1:21" s="12" customFormat="1" ht="59.25" customHeight="1" x14ac:dyDescent="0.25">
      <c r="A41" s="14" t="s">
        <v>74</v>
      </c>
      <c r="B41" s="152" t="s">
        <v>75</v>
      </c>
      <c r="C41" s="153"/>
      <c r="D41" s="27" t="s">
        <v>26</v>
      </c>
      <c r="E41" s="28"/>
      <c r="F41" s="29"/>
      <c r="G41" s="30"/>
      <c r="H41" s="29"/>
      <c r="I41" s="29"/>
      <c r="J41" s="28"/>
      <c r="K41" s="28"/>
      <c r="L41" s="26">
        <f>G40+G76-L40</f>
        <v>26831767</v>
      </c>
      <c r="M41" s="26">
        <f>H40+H76-M40</f>
        <v>19667</v>
      </c>
      <c r="N41" s="26">
        <f>I40+I76-N40</f>
        <v>3989</v>
      </c>
      <c r="O41" s="26">
        <f>J40+J76-O40</f>
        <v>16272403</v>
      </c>
      <c r="P41" s="26">
        <f>K40+K76-P40</f>
        <v>10535708</v>
      </c>
      <c r="Q41" s="16">
        <f>G40+G76-Q40</f>
        <v>0</v>
      </c>
      <c r="R41" s="16">
        <f>H40+H76-R40</f>
        <v>0</v>
      </c>
      <c r="S41" s="16">
        <f>I40+I76-S40</f>
        <v>0</v>
      </c>
      <c r="T41" s="16">
        <f>J40+J76-T40</f>
        <v>0</v>
      </c>
      <c r="U41" s="16">
        <f>K40+K76-U40</f>
        <v>0</v>
      </c>
    </row>
    <row r="42" spans="1:21" s="31" customFormat="1" ht="39" customHeight="1" x14ac:dyDescent="0.4">
      <c r="A42" s="17" t="s">
        <v>76</v>
      </c>
      <c r="B42" s="146" t="s">
        <v>77</v>
      </c>
      <c r="C42" s="147"/>
      <c r="D42" s="18" t="s">
        <v>26</v>
      </c>
      <c r="E42" s="28"/>
      <c r="F42" s="29"/>
      <c r="G42" s="30"/>
      <c r="H42" s="29"/>
      <c r="I42" s="29"/>
      <c r="J42" s="28"/>
      <c r="K42" s="28"/>
      <c r="L42" s="26"/>
      <c r="M42" s="26"/>
      <c r="N42" s="26"/>
      <c r="O42" s="26"/>
      <c r="P42" s="26"/>
    </row>
    <row r="43" spans="1:21" s="12" customFormat="1" ht="67.5" customHeight="1" x14ac:dyDescent="0.6">
      <c r="A43" s="14" t="s">
        <v>78</v>
      </c>
      <c r="B43" s="152" t="s">
        <v>79</v>
      </c>
      <c r="C43" s="153"/>
      <c r="D43" s="25" t="s">
        <v>26</v>
      </c>
      <c r="E43" s="16">
        <f t="shared" ref="E43:E66" si="9">G43-F43</f>
        <v>110368913</v>
      </c>
      <c r="F43" s="16">
        <f>F44+F57+F63+F64</f>
        <v>0</v>
      </c>
      <c r="G43" s="16">
        <f t="shared" ref="G43:G75" si="10">H43+I43+J43+K43</f>
        <v>110368913</v>
      </c>
      <c r="H43" s="16">
        <f>H44+H57+H63+H64</f>
        <v>19667</v>
      </c>
      <c r="I43" s="16">
        <f>I44+I57+I63+I64</f>
        <v>15298</v>
      </c>
      <c r="J43" s="16">
        <f>J44+J57+J63+J64</f>
        <v>37811799</v>
      </c>
      <c r="K43" s="16">
        <f>K44+K57+K63+K64</f>
        <v>72522149</v>
      </c>
      <c r="Q43" s="75">
        <v>108954586</v>
      </c>
      <c r="R43" s="32">
        <f>E43-Q43</f>
        <v>1414327</v>
      </c>
      <c r="S43" s="13">
        <f t="shared" ref="S43:S55" si="11">R43/Q43*100</f>
        <v>1.2980885448915385</v>
      </c>
    </row>
    <row r="44" spans="1:21" s="12" customFormat="1" ht="91.5" customHeight="1" x14ac:dyDescent="0.6">
      <c r="A44" s="14" t="s">
        <v>6</v>
      </c>
      <c r="B44" s="152" t="s">
        <v>80</v>
      </c>
      <c r="C44" s="153"/>
      <c r="D44" s="15" t="s">
        <v>26</v>
      </c>
      <c r="E44" s="21">
        <f>G44-F44</f>
        <v>108010915</v>
      </c>
      <c r="F44" s="25">
        <f>F45+F47+F50+F51+F52</f>
        <v>0</v>
      </c>
      <c r="G44" s="16">
        <f t="shared" si="10"/>
        <v>108010915</v>
      </c>
      <c r="H44" s="16">
        <f>SUM(H45:H56)</f>
        <v>19667</v>
      </c>
      <c r="I44" s="16">
        <f>SUM(I45:I56)</f>
        <v>15298</v>
      </c>
      <c r="J44" s="16">
        <f>SUM(J45:J56)</f>
        <v>35458581</v>
      </c>
      <c r="K44" s="16">
        <f>SUM(K45:K56)</f>
        <v>72517369</v>
      </c>
      <c r="Q44" s="75">
        <v>106958621</v>
      </c>
      <c r="R44" s="32">
        <f>E44-Q44</f>
        <v>1052294</v>
      </c>
      <c r="S44" s="13">
        <f t="shared" si="11"/>
        <v>0.98383280390273542</v>
      </c>
    </row>
    <row r="45" spans="1:21" s="12" customFormat="1" ht="52.5" customHeight="1" x14ac:dyDescent="0.6">
      <c r="A45" s="17" t="s">
        <v>81</v>
      </c>
      <c r="B45" s="146" t="s">
        <v>82</v>
      </c>
      <c r="C45" s="147"/>
      <c r="D45" s="18" t="s">
        <v>26</v>
      </c>
      <c r="E45" s="19">
        <f t="shared" si="9"/>
        <v>16388183</v>
      </c>
      <c r="F45" s="19"/>
      <c r="G45" s="20">
        <f t="shared" si="10"/>
        <v>16388183</v>
      </c>
      <c r="H45" s="19"/>
      <c r="I45" s="19"/>
      <c r="J45" s="19">
        <v>3394489</v>
      </c>
      <c r="K45" s="19">
        <v>12993694</v>
      </c>
      <c r="Q45" s="87">
        <v>14649408</v>
      </c>
      <c r="R45" s="75">
        <f t="shared" ref="R45:R55" si="12">E45-Q45</f>
        <v>1738775</v>
      </c>
      <c r="S45" s="13">
        <f t="shared" si="11"/>
        <v>11.869250962223184</v>
      </c>
    </row>
    <row r="46" spans="1:21" s="12" customFormat="1" ht="52.5" customHeight="1" x14ac:dyDescent="0.6">
      <c r="A46" s="17" t="s">
        <v>83</v>
      </c>
      <c r="B46" s="146" t="s">
        <v>84</v>
      </c>
      <c r="C46" s="147"/>
      <c r="D46" s="18" t="s">
        <v>26</v>
      </c>
      <c r="E46" s="19">
        <f t="shared" si="9"/>
        <v>1125042</v>
      </c>
      <c r="F46" s="19"/>
      <c r="G46" s="20">
        <f t="shared" si="10"/>
        <v>1125042</v>
      </c>
      <c r="H46" s="19"/>
      <c r="I46" s="19"/>
      <c r="J46" s="19">
        <v>309209</v>
      </c>
      <c r="K46" s="19">
        <v>815833</v>
      </c>
      <c r="Q46" s="87">
        <v>1157359</v>
      </c>
      <c r="R46" s="75">
        <f>E46-Q46</f>
        <v>-32317</v>
      </c>
      <c r="S46" s="13">
        <f t="shared" si="11"/>
        <v>-2.792305585388803</v>
      </c>
    </row>
    <row r="47" spans="1:21" s="12" customFormat="1" ht="58.5" customHeight="1" x14ac:dyDescent="0.6">
      <c r="A47" s="17" t="s">
        <v>85</v>
      </c>
      <c r="B47" s="146" t="s">
        <v>86</v>
      </c>
      <c r="C47" s="147"/>
      <c r="D47" s="18" t="s">
        <v>26</v>
      </c>
      <c r="E47" s="19">
        <f t="shared" si="9"/>
        <v>60607579</v>
      </c>
      <c r="F47" s="19"/>
      <c r="G47" s="20">
        <f t="shared" si="10"/>
        <v>60607579</v>
      </c>
      <c r="H47" s="19"/>
      <c r="I47" s="19">
        <v>15298</v>
      </c>
      <c r="J47" s="19">
        <v>23638858</v>
      </c>
      <c r="K47" s="19">
        <v>36953423</v>
      </c>
      <c r="L47" s="12">
        <v>65611287</v>
      </c>
      <c r="Q47" s="87">
        <v>62880864</v>
      </c>
      <c r="R47" s="75">
        <f t="shared" si="12"/>
        <v>-2273285</v>
      </c>
      <c r="S47" s="13">
        <f t="shared" si="11"/>
        <v>-3.6152254523729193</v>
      </c>
    </row>
    <row r="48" spans="1:21" s="12" customFormat="1" ht="58.5" customHeight="1" x14ac:dyDescent="0.6">
      <c r="A48" s="17" t="s">
        <v>87</v>
      </c>
      <c r="B48" s="146" t="s">
        <v>88</v>
      </c>
      <c r="C48" s="147"/>
      <c r="D48" s="18" t="s">
        <v>26</v>
      </c>
      <c r="E48" s="19">
        <f t="shared" si="9"/>
        <v>4095</v>
      </c>
      <c r="F48" s="19"/>
      <c r="G48" s="20">
        <f t="shared" si="10"/>
        <v>4095</v>
      </c>
      <c r="H48" s="19"/>
      <c r="I48" s="19"/>
      <c r="J48" s="19">
        <v>0</v>
      </c>
      <c r="K48" s="19">
        <v>4095</v>
      </c>
      <c r="Q48" s="87">
        <v>4996</v>
      </c>
      <c r="R48" s="75">
        <f t="shared" si="12"/>
        <v>-901</v>
      </c>
      <c r="S48" s="13">
        <f t="shared" si="11"/>
        <v>-18.034427542033626</v>
      </c>
    </row>
    <row r="49" spans="1:21" s="12" customFormat="1" ht="57" customHeight="1" x14ac:dyDescent="0.6">
      <c r="A49" s="17" t="s">
        <v>89</v>
      </c>
      <c r="B49" s="146" t="s">
        <v>90</v>
      </c>
      <c r="C49" s="147"/>
      <c r="D49" s="18" t="s">
        <v>26</v>
      </c>
      <c r="E49" s="19">
        <f t="shared" si="9"/>
        <v>1691549</v>
      </c>
      <c r="F49" s="19"/>
      <c r="G49" s="20">
        <f t="shared" si="10"/>
        <v>1691549</v>
      </c>
      <c r="H49" s="19"/>
      <c r="I49" s="19"/>
      <c r="J49" s="19">
        <v>457375</v>
      </c>
      <c r="K49" s="19">
        <v>1234174</v>
      </c>
      <c r="Q49" s="87">
        <v>2060361</v>
      </c>
      <c r="R49" s="75">
        <f t="shared" si="12"/>
        <v>-368812</v>
      </c>
      <c r="S49" s="13">
        <f t="shared" si="11"/>
        <v>-17.90035823819224</v>
      </c>
    </row>
    <row r="50" spans="1:21" s="12" customFormat="1" ht="54.75" customHeight="1" x14ac:dyDescent="0.6">
      <c r="A50" s="17" t="s">
        <v>91</v>
      </c>
      <c r="B50" s="146" t="s">
        <v>92</v>
      </c>
      <c r="C50" s="147"/>
      <c r="D50" s="18" t="s">
        <v>26</v>
      </c>
      <c r="E50" s="19">
        <f t="shared" si="9"/>
        <v>12182557</v>
      </c>
      <c r="F50" s="19"/>
      <c r="G50" s="20">
        <f t="shared" si="10"/>
        <v>12182557</v>
      </c>
      <c r="H50" s="19"/>
      <c r="I50" s="19"/>
      <c r="J50" s="19">
        <v>1831072</v>
      </c>
      <c r="K50" s="19">
        <v>10351485</v>
      </c>
      <c r="Q50" s="87">
        <v>13552407</v>
      </c>
      <c r="R50" s="75">
        <f t="shared" si="12"/>
        <v>-1369850</v>
      </c>
      <c r="S50" s="13">
        <f t="shared" si="11"/>
        <v>-10.107798563015411</v>
      </c>
      <c r="T50" s="75"/>
      <c r="U50" s="75"/>
    </row>
    <row r="51" spans="1:21" s="12" customFormat="1" ht="54.75" customHeight="1" x14ac:dyDescent="0.6">
      <c r="A51" s="17" t="s">
        <v>93</v>
      </c>
      <c r="B51" s="146" t="s">
        <v>160</v>
      </c>
      <c r="C51" s="147"/>
      <c r="D51" s="18" t="s">
        <v>26</v>
      </c>
      <c r="E51" s="19">
        <f t="shared" si="9"/>
        <v>921</v>
      </c>
      <c r="F51" s="19"/>
      <c r="G51" s="20">
        <f t="shared" si="10"/>
        <v>921</v>
      </c>
      <c r="H51" s="19"/>
      <c r="I51" s="19"/>
      <c r="J51" s="19">
        <v>0</v>
      </c>
      <c r="K51" s="19">
        <v>921</v>
      </c>
      <c r="Q51" s="87">
        <v>2184</v>
      </c>
      <c r="R51" s="75">
        <f t="shared" si="12"/>
        <v>-1263</v>
      </c>
      <c r="S51" s="13">
        <f t="shared" si="11"/>
        <v>-57.829670329670336</v>
      </c>
    </row>
    <row r="52" spans="1:21" s="12" customFormat="1" ht="60.75" customHeight="1" x14ac:dyDescent="0.6">
      <c r="A52" s="17" t="s">
        <v>94</v>
      </c>
      <c r="B52" s="146" t="s">
        <v>95</v>
      </c>
      <c r="C52" s="147"/>
      <c r="D52" s="18" t="s">
        <v>26</v>
      </c>
      <c r="E52" s="19">
        <f t="shared" si="9"/>
        <v>259</v>
      </c>
      <c r="F52" s="19"/>
      <c r="G52" s="20">
        <f t="shared" si="10"/>
        <v>259</v>
      </c>
      <c r="H52" s="19"/>
      <c r="I52" s="19"/>
      <c r="J52" s="19">
        <v>0</v>
      </c>
      <c r="K52" s="19">
        <v>259</v>
      </c>
      <c r="Q52" s="87">
        <v>266</v>
      </c>
      <c r="R52" s="75">
        <f t="shared" si="12"/>
        <v>-7</v>
      </c>
      <c r="S52" s="13">
        <f t="shared" si="11"/>
        <v>-2.6315789473684208</v>
      </c>
    </row>
    <row r="53" spans="1:21" s="12" customFormat="1" ht="54.75" customHeight="1" x14ac:dyDescent="0.6">
      <c r="A53" s="17" t="s">
        <v>96</v>
      </c>
      <c r="B53" s="146" t="s">
        <v>97</v>
      </c>
      <c r="C53" s="147"/>
      <c r="D53" s="18" t="s">
        <v>26</v>
      </c>
      <c r="E53" s="19">
        <f t="shared" si="9"/>
        <v>15952565</v>
      </c>
      <c r="F53" s="19"/>
      <c r="G53" s="20">
        <f t="shared" si="10"/>
        <v>15952565</v>
      </c>
      <c r="H53" s="19">
        <v>19667</v>
      </c>
      <c r="I53" s="19">
        <v>0</v>
      </c>
      <c r="J53" s="19">
        <v>5793285</v>
      </c>
      <c r="K53" s="19">
        <v>10139613</v>
      </c>
      <c r="Q53" s="87">
        <v>12592794</v>
      </c>
      <c r="R53" s="75">
        <f t="shared" si="12"/>
        <v>3359771</v>
      </c>
      <c r="S53" s="13">
        <f t="shared" si="11"/>
        <v>26.680107686983522</v>
      </c>
    </row>
    <row r="54" spans="1:21" s="12" customFormat="1" ht="65.25" customHeight="1" x14ac:dyDescent="0.6">
      <c r="A54" s="17" t="s">
        <v>98</v>
      </c>
      <c r="B54" s="146" t="s">
        <v>99</v>
      </c>
      <c r="C54" s="147"/>
      <c r="D54" s="18" t="s">
        <v>26</v>
      </c>
      <c r="E54" s="19">
        <f t="shared" si="9"/>
        <v>47384</v>
      </c>
      <c r="F54" s="19"/>
      <c r="G54" s="20">
        <f t="shared" si="10"/>
        <v>47384</v>
      </c>
      <c r="H54" s="19"/>
      <c r="I54" s="19"/>
      <c r="J54" s="19">
        <v>32986</v>
      </c>
      <c r="K54" s="19">
        <v>14398</v>
      </c>
      <c r="Q54" s="87">
        <v>47384</v>
      </c>
      <c r="R54" s="75">
        <f t="shared" si="12"/>
        <v>0</v>
      </c>
      <c r="S54" s="13">
        <f t="shared" si="11"/>
        <v>0</v>
      </c>
    </row>
    <row r="55" spans="1:21" s="12" customFormat="1" ht="65.25" customHeight="1" x14ac:dyDescent="0.6">
      <c r="A55" s="17" t="s">
        <v>100</v>
      </c>
      <c r="B55" s="146" t="s">
        <v>101</v>
      </c>
      <c r="C55" s="147"/>
      <c r="D55" s="18" t="s">
        <v>26</v>
      </c>
      <c r="E55" s="19">
        <f t="shared" si="9"/>
        <v>10781</v>
      </c>
      <c r="F55" s="19"/>
      <c r="G55" s="20">
        <f t="shared" si="10"/>
        <v>10781</v>
      </c>
      <c r="H55" s="19"/>
      <c r="I55" s="19"/>
      <c r="J55" s="19">
        <v>1307</v>
      </c>
      <c r="K55" s="19">
        <v>9474</v>
      </c>
      <c r="Q55" s="87">
        <v>10598</v>
      </c>
      <c r="R55" s="75">
        <f t="shared" si="12"/>
        <v>183</v>
      </c>
      <c r="S55" s="13">
        <f t="shared" si="11"/>
        <v>1.7267408945083977</v>
      </c>
    </row>
    <row r="56" spans="1:21" s="12" customFormat="1" ht="42.75" customHeight="1" x14ac:dyDescent="0.55000000000000004">
      <c r="A56" s="17" t="s">
        <v>102</v>
      </c>
      <c r="B56" s="146" t="s">
        <v>103</v>
      </c>
      <c r="C56" s="147"/>
      <c r="D56" s="18" t="s">
        <v>26</v>
      </c>
      <c r="E56" s="19">
        <f t="shared" si="9"/>
        <v>0</v>
      </c>
      <c r="F56" s="19"/>
      <c r="G56" s="20">
        <f t="shared" si="10"/>
        <v>0</v>
      </c>
      <c r="H56" s="19"/>
      <c r="I56" s="19"/>
      <c r="J56" s="19"/>
      <c r="K56" s="19"/>
      <c r="Q56" s="33">
        <v>0</v>
      </c>
      <c r="R56" s="34"/>
      <c r="S56" s="34"/>
    </row>
    <row r="57" spans="1:21" s="12" customFormat="1" ht="57.75" customHeight="1" x14ac:dyDescent="0.25">
      <c r="A57" s="14" t="s">
        <v>7</v>
      </c>
      <c r="B57" s="152" t="s">
        <v>104</v>
      </c>
      <c r="C57" s="153"/>
      <c r="D57" s="15" t="s">
        <v>26</v>
      </c>
      <c r="E57" s="21">
        <f t="shared" si="9"/>
        <v>0</v>
      </c>
      <c r="F57" s="25">
        <f>F58+F59+F60+F61</f>
        <v>0</v>
      </c>
      <c r="G57" s="16">
        <f t="shared" si="10"/>
        <v>0</v>
      </c>
      <c r="H57" s="16">
        <f>H58+H59+H60+H61</f>
        <v>0</v>
      </c>
      <c r="I57" s="16">
        <f>I58+I59+I60+I61</f>
        <v>0</v>
      </c>
      <c r="J57" s="16">
        <f>J58+J59+J60+J61</f>
        <v>0</v>
      </c>
      <c r="K57" s="16">
        <f>K58+K59+K60+K61</f>
        <v>0</v>
      </c>
      <c r="Q57" s="81">
        <v>0</v>
      </c>
      <c r="R57" s="33"/>
      <c r="S57" s="33"/>
    </row>
    <row r="58" spans="1:21" s="12" customFormat="1" ht="55.5" customHeight="1" x14ac:dyDescent="0.5">
      <c r="A58" s="17" t="s">
        <v>105</v>
      </c>
      <c r="B58" s="146" t="s">
        <v>106</v>
      </c>
      <c r="C58" s="147"/>
      <c r="D58" s="18" t="s">
        <v>26</v>
      </c>
      <c r="E58" s="28">
        <f t="shared" si="9"/>
        <v>0</v>
      </c>
      <c r="F58" s="29"/>
      <c r="G58" s="20">
        <f t="shared" si="10"/>
        <v>0</v>
      </c>
      <c r="H58" s="19"/>
      <c r="I58" s="19"/>
      <c r="J58" s="19">
        <v>0</v>
      </c>
      <c r="K58" s="19"/>
      <c r="L58" s="35"/>
      <c r="Q58" s="33">
        <v>0</v>
      </c>
      <c r="R58" s="33"/>
      <c r="S58" s="33"/>
    </row>
    <row r="59" spans="1:21" s="12" customFormat="1" ht="46.5" customHeight="1" x14ac:dyDescent="0.6">
      <c r="A59" s="17" t="s">
        <v>107</v>
      </c>
      <c r="B59" s="146" t="s">
        <v>108</v>
      </c>
      <c r="C59" s="147"/>
      <c r="D59" s="18" t="s">
        <v>26</v>
      </c>
      <c r="E59" s="19">
        <f t="shared" si="9"/>
        <v>0</v>
      </c>
      <c r="F59" s="29"/>
      <c r="G59" s="20">
        <f t="shared" si="10"/>
        <v>0</v>
      </c>
      <c r="H59" s="19"/>
      <c r="I59" s="19"/>
      <c r="J59" s="19"/>
      <c r="K59" s="19"/>
      <c r="Q59" s="79">
        <v>0</v>
      </c>
      <c r="R59" s="32">
        <f>E59-Q59</f>
        <v>0</v>
      </c>
      <c r="S59" s="13" t="e">
        <f>R59/Q59*100</f>
        <v>#DIV/0!</v>
      </c>
    </row>
    <row r="60" spans="1:21" s="12" customFormat="1" ht="46.5" customHeight="1" x14ac:dyDescent="0.25">
      <c r="A60" s="17" t="s">
        <v>109</v>
      </c>
      <c r="B60" s="146" t="s">
        <v>110</v>
      </c>
      <c r="C60" s="147"/>
      <c r="D60" s="18" t="s">
        <v>26</v>
      </c>
      <c r="E60" s="28">
        <f t="shared" si="9"/>
        <v>0</v>
      </c>
      <c r="F60" s="29"/>
      <c r="G60" s="36">
        <f t="shared" si="10"/>
        <v>0</v>
      </c>
      <c r="H60" s="19"/>
      <c r="I60" s="19"/>
      <c r="J60" s="19"/>
      <c r="K60" s="19"/>
      <c r="Q60" s="33">
        <v>0</v>
      </c>
      <c r="R60" s="33"/>
      <c r="S60" s="33"/>
    </row>
    <row r="61" spans="1:21" s="12" customFormat="1" ht="40.5" customHeight="1" x14ac:dyDescent="0.25">
      <c r="A61" s="17" t="s">
        <v>111</v>
      </c>
      <c r="B61" s="146" t="s">
        <v>112</v>
      </c>
      <c r="C61" s="147"/>
      <c r="D61" s="18" t="s">
        <v>26</v>
      </c>
      <c r="E61" s="28">
        <f t="shared" si="9"/>
        <v>0</v>
      </c>
      <c r="F61" s="29"/>
      <c r="G61" s="36">
        <f t="shared" si="10"/>
        <v>0</v>
      </c>
      <c r="H61" s="19"/>
      <c r="I61" s="19"/>
      <c r="J61" s="19"/>
      <c r="K61" s="19"/>
      <c r="Q61" s="33">
        <v>0</v>
      </c>
      <c r="R61" s="33"/>
      <c r="S61" s="33"/>
    </row>
    <row r="62" spans="1:21" s="12" customFormat="1" ht="34.5" customHeight="1" x14ac:dyDescent="0.25">
      <c r="A62" s="17" t="s">
        <v>113</v>
      </c>
      <c r="B62" s="146" t="s">
        <v>103</v>
      </c>
      <c r="C62" s="147"/>
      <c r="D62" s="18" t="s">
        <v>26</v>
      </c>
      <c r="E62" s="28">
        <f t="shared" si="9"/>
        <v>0</v>
      </c>
      <c r="F62" s="29"/>
      <c r="G62" s="36">
        <f t="shared" si="10"/>
        <v>0</v>
      </c>
      <c r="H62" s="19"/>
      <c r="I62" s="19"/>
      <c r="J62" s="19"/>
      <c r="K62" s="19"/>
      <c r="Q62" s="33">
        <v>0</v>
      </c>
      <c r="R62" s="33"/>
      <c r="S62" s="33"/>
    </row>
    <row r="63" spans="1:21" s="12" customFormat="1" ht="36" customHeight="1" x14ac:dyDescent="0.25">
      <c r="A63" s="14" t="s">
        <v>8</v>
      </c>
      <c r="B63" s="152" t="s">
        <v>114</v>
      </c>
      <c r="C63" s="153"/>
      <c r="D63" s="15" t="s">
        <v>26</v>
      </c>
      <c r="E63" s="37">
        <f t="shared" si="9"/>
        <v>0</v>
      </c>
      <c r="F63" s="38"/>
      <c r="G63" s="39">
        <f t="shared" si="10"/>
        <v>0</v>
      </c>
      <c r="H63" s="40"/>
      <c r="I63" s="40"/>
      <c r="J63" s="19"/>
      <c r="K63" s="19"/>
      <c r="Q63" s="33">
        <v>0</v>
      </c>
      <c r="R63" s="33"/>
      <c r="S63" s="33"/>
    </row>
    <row r="64" spans="1:21" s="12" customFormat="1" ht="31.5" customHeight="1" x14ac:dyDescent="0.6">
      <c r="A64" s="14" t="s">
        <v>9</v>
      </c>
      <c r="B64" s="152" t="s">
        <v>170</v>
      </c>
      <c r="C64" s="153"/>
      <c r="D64" s="15" t="s">
        <v>26</v>
      </c>
      <c r="E64" s="40">
        <f t="shared" si="9"/>
        <v>2357998</v>
      </c>
      <c r="F64" s="40"/>
      <c r="G64" s="41">
        <f t="shared" si="10"/>
        <v>2357998</v>
      </c>
      <c r="H64" s="40"/>
      <c r="I64" s="40"/>
      <c r="J64" s="19">
        <v>2353218</v>
      </c>
      <c r="K64" s="19">
        <v>4780</v>
      </c>
      <c r="Q64" s="87">
        <v>1995965</v>
      </c>
      <c r="R64" s="32">
        <f>E64-Q64</f>
        <v>362033</v>
      </c>
      <c r="S64" s="33"/>
    </row>
    <row r="65" spans="1:19" s="42" customFormat="1" ht="24.9" customHeight="1" x14ac:dyDescent="0.25">
      <c r="A65" s="14" t="s">
        <v>10</v>
      </c>
      <c r="B65" s="152" t="s">
        <v>115</v>
      </c>
      <c r="C65" s="153"/>
      <c r="D65" s="25" t="s">
        <v>26</v>
      </c>
      <c r="E65" s="37">
        <f t="shared" si="9"/>
        <v>0</v>
      </c>
      <c r="F65" s="38"/>
      <c r="G65" s="39">
        <f t="shared" si="10"/>
        <v>0</v>
      </c>
      <c r="H65" s="40"/>
      <c r="I65" s="40"/>
      <c r="J65" s="40"/>
      <c r="K65" s="37">
        <v>0</v>
      </c>
      <c r="Q65" s="43">
        <v>0</v>
      </c>
      <c r="R65" s="43"/>
      <c r="S65" s="43"/>
    </row>
    <row r="66" spans="1:19" s="42" customFormat="1" ht="32.25" customHeight="1" x14ac:dyDescent="0.55000000000000004">
      <c r="A66" s="14" t="s">
        <v>116</v>
      </c>
      <c r="B66" s="152" t="s">
        <v>117</v>
      </c>
      <c r="C66" s="153"/>
      <c r="D66" s="15" t="s">
        <v>26</v>
      </c>
      <c r="E66" s="21">
        <f t="shared" si="9"/>
        <v>4665952</v>
      </c>
      <c r="F66" s="25">
        <f>F67+F68+F69+F71+F72</f>
        <v>0</v>
      </c>
      <c r="G66" s="16">
        <f t="shared" si="10"/>
        <v>4665952</v>
      </c>
      <c r="H66" s="16">
        <f>H67+H68+H69+H71+H72</f>
        <v>0</v>
      </c>
      <c r="I66" s="16">
        <f>I67+I68+I69+I71+I72</f>
        <v>0</v>
      </c>
      <c r="J66" s="16">
        <f>SUM(J67:J73)</f>
        <v>4588915</v>
      </c>
      <c r="K66" s="16">
        <f>SUM(K67:K73)</f>
        <v>77037</v>
      </c>
      <c r="Q66" s="76">
        <v>4121087</v>
      </c>
      <c r="R66" s="13">
        <f t="shared" ref="R66:R72" si="13">E66-Q66</f>
        <v>544865</v>
      </c>
      <c r="S66" s="13">
        <f t="shared" ref="S66:S73" si="14">R66/Q66*100</f>
        <v>13.221390375888692</v>
      </c>
    </row>
    <row r="67" spans="1:19" s="42" customFormat="1" ht="36.75" customHeight="1" x14ac:dyDescent="0.55000000000000004">
      <c r="A67" s="17" t="s">
        <v>118</v>
      </c>
      <c r="B67" s="146" t="s">
        <v>119</v>
      </c>
      <c r="C67" s="147"/>
      <c r="D67" s="18" t="s">
        <v>26</v>
      </c>
      <c r="E67" s="19">
        <f>G67-F67</f>
        <v>438283</v>
      </c>
      <c r="F67" s="19"/>
      <c r="G67" s="20">
        <f t="shared" si="10"/>
        <v>438283</v>
      </c>
      <c r="H67" s="19"/>
      <c r="I67" s="44"/>
      <c r="J67" s="19">
        <v>438283</v>
      </c>
      <c r="K67" s="19"/>
      <c r="Q67" s="88">
        <v>403890</v>
      </c>
      <c r="R67" s="13">
        <f t="shared" si="13"/>
        <v>34393</v>
      </c>
      <c r="S67" s="13">
        <f t="shared" si="14"/>
        <v>8.5154373715615641</v>
      </c>
    </row>
    <row r="68" spans="1:19" s="42" customFormat="1" ht="32.25" customHeight="1" x14ac:dyDescent="0.55000000000000004">
      <c r="A68" s="17" t="s">
        <v>120</v>
      </c>
      <c r="B68" s="146" t="s">
        <v>121</v>
      </c>
      <c r="C68" s="147"/>
      <c r="D68" s="18" t="s">
        <v>26</v>
      </c>
      <c r="E68" s="19">
        <f t="shared" ref="E68:E84" si="15">G68-F68</f>
        <v>633186</v>
      </c>
      <c r="F68" s="19"/>
      <c r="G68" s="20">
        <f t="shared" si="10"/>
        <v>633186</v>
      </c>
      <c r="H68" s="19"/>
      <c r="I68" s="44"/>
      <c r="J68" s="19">
        <v>633186</v>
      </c>
      <c r="K68" s="19"/>
      <c r="Q68" s="88">
        <v>531066</v>
      </c>
      <c r="R68" s="13">
        <f t="shared" si="13"/>
        <v>102120</v>
      </c>
      <c r="S68" s="13">
        <f t="shared" si="14"/>
        <v>19.229248342013989</v>
      </c>
    </row>
    <row r="69" spans="1:19" s="12" customFormat="1" ht="32.25" customHeight="1" x14ac:dyDescent="0.55000000000000004">
      <c r="A69" s="17" t="s">
        <v>122</v>
      </c>
      <c r="B69" s="146" t="s">
        <v>205</v>
      </c>
      <c r="C69" s="147"/>
      <c r="D69" s="18" t="s">
        <v>26</v>
      </c>
      <c r="E69" s="19">
        <f t="shared" si="15"/>
        <v>1291344</v>
      </c>
      <c r="F69" s="19"/>
      <c r="G69" s="20">
        <f t="shared" si="10"/>
        <v>1291344</v>
      </c>
      <c r="H69" s="19"/>
      <c r="I69" s="44"/>
      <c r="J69" s="19">
        <v>1291344</v>
      </c>
      <c r="K69" s="19"/>
      <c r="Q69" s="89">
        <v>921888</v>
      </c>
      <c r="R69" s="13">
        <f t="shared" si="13"/>
        <v>369456</v>
      </c>
      <c r="S69" s="13">
        <f>R69/Q69*100</f>
        <v>40.076017911069457</v>
      </c>
    </row>
    <row r="70" spans="1:19" s="12" customFormat="1" ht="32.25" customHeight="1" x14ac:dyDescent="0.55000000000000004">
      <c r="A70" s="17"/>
      <c r="B70" s="170" t="s">
        <v>206</v>
      </c>
      <c r="C70" s="171"/>
      <c r="D70" s="18" t="s">
        <v>26</v>
      </c>
      <c r="E70" s="19">
        <f t="shared" si="15"/>
        <v>77037</v>
      </c>
      <c r="F70" s="19"/>
      <c r="G70" s="20">
        <f t="shared" si="10"/>
        <v>77037</v>
      </c>
      <c r="H70" s="19"/>
      <c r="I70" s="44"/>
      <c r="J70" s="19"/>
      <c r="K70" s="19">
        <v>77037</v>
      </c>
      <c r="Q70" s="89">
        <v>141707</v>
      </c>
      <c r="R70" s="13">
        <f t="shared" si="13"/>
        <v>-64670</v>
      </c>
      <c r="S70" s="13">
        <f>R70/Q70*100</f>
        <v>-45.636418807821769</v>
      </c>
    </row>
    <row r="71" spans="1:19" s="12" customFormat="1" ht="37.5" customHeight="1" x14ac:dyDescent="0.55000000000000004">
      <c r="A71" s="17" t="s">
        <v>124</v>
      </c>
      <c r="B71" s="146" t="s">
        <v>125</v>
      </c>
      <c r="C71" s="147"/>
      <c r="D71" s="18" t="s">
        <v>26</v>
      </c>
      <c r="E71" s="19">
        <f t="shared" si="15"/>
        <v>408033</v>
      </c>
      <c r="F71" s="19"/>
      <c r="G71" s="20">
        <f t="shared" si="10"/>
        <v>408033</v>
      </c>
      <c r="H71" s="19"/>
      <c r="I71" s="44"/>
      <c r="J71" s="19">
        <v>408033</v>
      </c>
      <c r="K71" s="19"/>
      <c r="Q71" s="89">
        <v>383622</v>
      </c>
      <c r="R71" s="13">
        <f t="shared" si="13"/>
        <v>24411</v>
      </c>
      <c r="S71" s="13">
        <f t="shared" si="14"/>
        <v>6.3632951186324034</v>
      </c>
    </row>
    <row r="72" spans="1:19" s="12" customFormat="1" ht="39" customHeight="1" x14ac:dyDescent="0.55000000000000004">
      <c r="A72" s="17" t="s">
        <v>126</v>
      </c>
      <c r="B72" s="146" t="s">
        <v>171</v>
      </c>
      <c r="C72" s="147"/>
      <c r="D72" s="18" t="s">
        <v>26</v>
      </c>
      <c r="E72" s="19">
        <f t="shared" si="15"/>
        <v>1667688</v>
      </c>
      <c r="F72" s="19"/>
      <c r="G72" s="20">
        <f t="shared" si="10"/>
        <v>1667688</v>
      </c>
      <c r="H72" s="19"/>
      <c r="I72" s="44"/>
      <c r="J72" s="19">
        <v>1667688</v>
      </c>
      <c r="K72" s="19"/>
      <c r="Q72" s="89">
        <v>1555074</v>
      </c>
      <c r="R72" s="13">
        <f t="shared" si="13"/>
        <v>112614</v>
      </c>
      <c r="S72" s="13">
        <f t="shared" si="14"/>
        <v>7.2417132560894215</v>
      </c>
    </row>
    <row r="73" spans="1:19" s="12" customFormat="1" ht="39" customHeight="1" x14ac:dyDescent="0.55000000000000004">
      <c r="A73" s="17" t="s">
        <v>155</v>
      </c>
      <c r="B73" s="146" t="s">
        <v>156</v>
      </c>
      <c r="C73" s="147"/>
      <c r="D73" s="18" t="s">
        <v>26</v>
      </c>
      <c r="E73" s="19">
        <f>G73-F73</f>
        <v>150381</v>
      </c>
      <c r="F73" s="19"/>
      <c r="G73" s="20">
        <f t="shared" si="10"/>
        <v>150381</v>
      </c>
      <c r="H73" s="19"/>
      <c r="I73" s="44"/>
      <c r="J73" s="19">
        <v>150381</v>
      </c>
      <c r="K73" s="19"/>
      <c r="Q73" s="89">
        <v>183840</v>
      </c>
      <c r="R73" s="13">
        <f>E73-Q73</f>
        <v>-33459</v>
      </c>
      <c r="S73" s="13">
        <f t="shared" si="14"/>
        <v>-18.200065274151438</v>
      </c>
    </row>
    <row r="74" spans="1:19" s="12" customFormat="1" ht="61.5" customHeight="1" x14ac:dyDescent="0.6">
      <c r="A74" s="14" t="s">
        <v>127</v>
      </c>
      <c r="B74" s="152" t="s">
        <v>128</v>
      </c>
      <c r="C74" s="153"/>
      <c r="D74" s="15" t="s">
        <v>26</v>
      </c>
      <c r="E74" s="37">
        <f t="shared" si="15"/>
        <v>390102</v>
      </c>
      <c r="F74" s="38"/>
      <c r="G74" s="39">
        <f>H74+I74+J74+K74</f>
        <v>390102</v>
      </c>
      <c r="H74" s="40"/>
      <c r="I74" s="45"/>
      <c r="J74" s="19">
        <f>J75</f>
        <v>390102</v>
      </c>
      <c r="K74" s="19"/>
      <c r="Q74" s="79">
        <v>422945</v>
      </c>
      <c r="R74" s="13">
        <f>E74-Q74</f>
        <v>-32843</v>
      </c>
      <c r="S74" s="33"/>
    </row>
    <row r="75" spans="1:19" s="12" customFormat="1" ht="36.75" customHeight="1" x14ac:dyDescent="0.6">
      <c r="A75" s="14" t="s">
        <v>158</v>
      </c>
      <c r="B75" s="80" t="s">
        <v>159</v>
      </c>
      <c r="C75" s="123"/>
      <c r="D75" s="15" t="s">
        <v>26</v>
      </c>
      <c r="E75" s="37">
        <f t="shared" si="15"/>
        <v>390102</v>
      </c>
      <c r="F75" s="38"/>
      <c r="G75" s="39">
        <f t="shared" si="10"/>
        <v>390102</v>
      </c>
      <c r="H75" s="40"/>
      <c r="I75" s="45"/>
      <c r="J75" s="19">
        <v>390102</v>
      </c>
      <c r="K75" s="19"/>
      <c r="Q75" s="87">
        <v>422945</v>
      </c>
      <c r="R75" s="13">
        <f>E75-Q75</f>
        <v>-32843</v>
      </c>
      <c r="S75" s="33"/>
    </row>
    <row r="76" spans="1:19" s="12" customFormat="1" ht="60" customHeight="1" x14ac:dyDescent="0.6">
      <c r="A76" s="15" t="s">
        <v>129</v>
      </c>
      <c r="B76" s="160" t="s">
        <v>201</v>
      </c>
      <c r="C76" s="161"/>
      <c r="D76" s="15" t="s">
        <v>26</v>
      </c>
      <c r="E76" s="40">
        <f t="shared" si="15"/>
        <v>1814711</v>
      </c>
      <c r="F76" s="46"/>
      <c r="G76" s="41">
        <f>H76+I76+J76+K76</f>
        <v>1814711</v>
      </c>
      <c r="H76" s="40"/>
      <c r="I76" s="46"/>
      <c r="J76" s="19">
        <f>SUM(J77:J84)</f>
        <v>1376351</v>
      </c>
      <c r="K76" s="19">
        <f>SUM(K77:K84)</f>
        <v>438360</v>
      </c>
      <c r="Q76" s="79">
        <v>1663706</v>
      </c>
      <c r="R76" s="13">
        <f t="shared" ref="R76:R84" si="16">E76-Q76</f>
        <v>151005</v>
      </c>
      <c r="S76" s="33"/>
    </row>
    <row r="77" spans="1:19" s="12" customFormat="1" ht="34.5" customHeight="1" x14ac:dyDescent="0.6">
      <c r="A77" s="14" t="s">
        <v>131</v>
      </c>
      <c r="B77" s="47" t="s">
        <v>132</v>
      </c>
      <c r="C77" s="124"/>
      <c r="D77" s="15" t="s">
        <v>26</v>
      </c>
      <c r="E77" s="40">
        <f t="shared" si="15"/>
        <v>120124</v>
      </c>
      <c r="F77" s="46"/>
      <c r="G77" s="41">
        <f t="shared" ref="G77:G84" si="17">H77+I77+J77+K77</f>
        <v>120124</v>
      </c>
      <c r="H77" s="40"/>
      <c r="I77" s="45"/>
      <c r="J77" s="19">
        <v>120124</v>
      </c>
      <c r="K77" s="19"/>
      <c r="Q77" s="87">
        <v>104505</v>
      </c>
      <c r="R77" s="13">
        <f t="shared" si="16"/>
        <v>15619</v>
      </c>
      <c r="S77" s="33"/>
    </row>
    <row r="78" spans="1:19" s="12" customFormat="1" ht="32.25" customHeight="1" x14ac:dyDescent="0.55000000000000004">
      <c r="A78" s="14" t="s">
        <v>133</v>
      </c>
      <c r="B78" s="80" t="s">
        <v>134</v>
      </c>
      <c r="C78" s="124"/>
      <c r="D78" s="15" t="s">
        <v>26</v>
      </c>
      <c r="E78" s="40">
        <f t="shared" si="15"/>
        <v>205844</v>
      </c>
      <c r="F78" s="46"/>
      <c r="G78" s="41">
        <f t="shared" si="17"/>
        <v>205844</v>
      </c>
      <c r="H78" s="40"/>
      <c r="I78" s="46"/>
      <c r="J78" s="19">
        <f>48173+50071</f>
        <v>98244</v>
      </c>
      <c r="K78" s="19">
        <f>82580+25020</f>
        <v>107600</v>
      </c>
      <c r="Q78" s="86">
        <v>177991</v>
      </c>
      <c r="R78" s="13">
        <f t="shared" si="16"/>
        <v>27853</v>
      </c>
      <c r="S78" s="13">
        <f>R78/Q78*100</f>
        <v>15.648544027507008</v>
      </c>
    </row>
    <row r="79" spans="1:19" s="12" customFormat="1" ht="35.25" customHeight="1" x14ac:dyDescent="0.55000000000000004">
      <c r="A79" s="14" t="s">
        <v>135</v>
      </c>
      <c r="B79" s="80" t="s">
        <v>161</v>
      </c>
      <c r="C79" s="124"/>
      <c r="D79" s="15" t="s">
        <v>26</v>
      </c>
      <c r="E79" s="40">
        <f t="shared" si="15"/>
        <v>4013</v>
      </c>
      <c r="F79" s="46"/>
      <c r="G79" s="41">
        <f t="shared" si="17"/>
        <v>4013</v>
      </c>
      <c r="H79" s="40"/>
      <c r="I79" s="46"/>
      <c r="J79" s="19">
        <v>4013</v>
      </c>
      <c r="K79" s="19"/>
      <c r="Q79" s="86">
        <v>4726</v>
      </c>
      <c r="R79" s="13">
        <f t="shared" si="16"/>
        <v>-713</v>
      </c>
      <c r="S79" s="13">
        <f>R79/Q79*100</f>
        <v>-15.086754126110877</v>
      </c>
    </row>
    <row r="80" spans="1:19" s="12" customFormat="1" ht="35.25" customHeight="1" x14ac:dyDescent="0.55000000000000004">
      <c r="A80" s="14" t="s">
        <v>162</v>
      </c>
      <c r="B80" s="80" t="s">
        <v>202</v>
      </c>
      <c r="C80" s="124"/>
      <c r="D80" s="15" t="s">
        <v>26</v>
      </c>
      <c r="E80" s="40">
        <f t="shared" si="15"/>
        <v>60208</v>
      </c>
      <c r="F80" s="46"/>
      <c r="G80" s="41">
        <f t="shared" si="17"/>
        <v>60208</v>
      </c>
      <c r="H80" s="40"/>
      <c r="I80" s="46"/>
      <c r="J80" s="19">
        <v>60208</v>
      </c>
      <c r="K80" s="19"/>
      <c r="Q80" s="86">
        <v>62616</v>
      </c>
      <c r="R80" s="13">
        <f t="shared" si="16"/>
        <v>-2408</v>
      </c>
      <c r="S80" s="13">
        <f>R80/Q80*100</f>
        <v>-3.8456624504918873</v>
      </c>
    </row>
    <row r="81" spans="1:209" s="12" customFormat="1" ht="35.25" customHeight="1" x14ac:dyDescent="0.55000000000000004">
      <c r="A81" s="14" t="s">
        <v>165</v>
      </c>
      <c r="B81" s="47" t="s">
        <v>164</v>
      </c>
      <c r="C81" s="124"/>
      <c r="D81" s="15" t="s">
        <v>26</v>
      </c>
      <c r="E81" s="40">
        <f t="shared" si="15"/>
        <v>385766</v>
      </c>
      <c r="F81" s="46"/>
      <c r="G81" s="41">
        <f t="shared" si="17"/>
        <v>385766</v>
      </c>
      <c r="H81" s="40"/>
      <c r="I81" s="46"/>
      <c r="J81" s="19">
        <v>385766</v>
      </c>
      <c r="K81" s="19"/>
      <c r="Q81" s="86">
        <v>345511</v>
      </c>
      <c r="R81" s="13">
        <f t="shared" si="16"/>
        <v>40255</v>
      </c>
      <c r="S81" s="13">
        <f t="shared" ref="S81:S84" si="18">R81/Q81*100</f>
        <v>11.650859162226384</v>
      </c>
    </row>
    <row r="82" spans="1:209" s="12" customFormat="1" ht="35.25" customHeight="1" x14ac:dyDescent="0.55000000000000004">
      <c r="A82" s="14" t="s">
        <v>168</v>
      </c>
      <c r="B82" s="47" t="s">
        <v>167</v>
      </c>
      <c r="C82" s="124"/>
      <c r="D82" s="15" t="s">
        <v>26</v>
      </c>
      <c r="E82" s="40">
        <f t="shared" si="15"/>
        <v>997978</v>
      </c>
      <c r="F82" s="46"/>
      <c r="G82" s="41">
        <f t="shared" si="17"/>
        <v>997978</v>
      </c>
      <c r="H82" s="40"/>
      <c r="I82" s="46"/>
      <c r="J82" s="19">
        <v>667218</v>
      </c>
      <c r="K82" s="19">
        <v>330760</v>
      </c>
      <c r="Q82" s="86">
        <v>934795</v>
      </c>
      <c r="R82" s="13">
        <f t="shared" si="16"/>
        <v>63183</v>
      </c>
      <c r="S82" s="13">
        <f t="shared" si="18"/>
        <v>6.7590220315684197</v>
      </c>
    </row>
    <row r="83" spans="1:209" s="12" customFormat="1" ht="35.25" customHeight="1" x14ac:dyDescent="0.55000000000000004">
      <c r="A83" s="14" t="s">
        <v>183</v>
      </c>
      <c r="B83" s="47" t="s">
        <v>182</v>
      </c>
      <c r="C83" s="124"/>
      <c r="D83" s="15" t="s">
        <v>26</v>
      </c>
      <c r="E83" s="40">
        <f t="shared" si="15"/>
        <v>39803</v>
      </c>
      <c r="F83" s="46"/>
      <c r="G83" s="41">
        <f t="shared" si="17"/>
        <v>39803</v>
      </c>
      <c r="H83" s="40"/>
      <c r="I83" s="46"/>
      <c r="J83" s="19">
        <v>39803</v>
      </c>
      <c r="K83" s="19"/>
      <c r="Q83" s="86">
        <v>32594</v>
      </c>
      <c r="R83" s="13">
        <f>E83-Q83</f>
        <v>7209</v>
      </c>
      <c r="S83" s="13"/>
    </row>
    <row r="84" spans="1:209" s="12" customFormat="1" ht="34.5" customHeight="1" x14ac:dyDescent="0.55000000000000004">
      <c r="A84" s="14" t="s">
        <v>203</v>
      </c>
      <c r="B84" s="47" t="s">
        <v>174</v>
      </c>
      <c r="C84" s="124"/>
      <c r="D84" s="15" t="s">
        <v>26</v>
      </c>
      <c r="E84" s="40">
        <f t="shared" si="15"/>
        <v>975</v>
      </c>
      <c r="F84" s="46"/>
      <c r="G84" s="41">
        <f t="shared" si="17"/>
        <v>975</v>
      </c>
      <c r="H84" s="40"/>
      <c r="I84" s="45"/>
      <c r="J84" s="19">
        <v>975</v>
      </c>
      <c r="K84" s="44"/>
      <c r="Q84" s="86">
        <v>968</v>
      </c>
      <c r="R84" s="13">
        <f t="shared" si="16"/>
        <v>7</v>
      </c>
      <c r="S84" s="13">
        <f t="shared" si="18"/>
        <v>0.72314049586776863</v>
      </c>
    </row>
    <row r="85" spans="1:209" s="42" customFormat="1" ht="48" customHeight="1" x14ac:dyDescent="0.55000000000000004">
      <c r="A85" s="9" t="s">
        <v>11</v>
      </c>
      <c r="B85" s="162" t="s">
        <v>137</v>
      </c>
      <c r="C85" s="48" t="s">
        <v>138</v>
      </c>
      <c r="D85" s="10" t="s">
        <v>26</v>
      </c>
      <c r="E85" s="22">
        <f>E13-E39</f>
        <v>36984679</v>
      </c>
      <c r="F85" s="22">
        <f>F13-F39</f>
        <v>0</v>
      </c>
      <c r="G85" s="22">
        <f>G13-G39</f>
        <v>36984679</v>
      </c>
      <c r="H85" s="49"/>
      <c r="I85" s="49"/>
      <c r="J85" s="50"/>
      <c r="K85" s="51"/>
      <c r="Q85" s="13"/>
    </row>
    <row r="86" spans="1:209" s="53" customFormat="1" ht="45.75" customHeight="1" x14ac:dyDescent="0.25">
      <c r="A86" s="9" t="s">
        <v>139</v>
      </c>
      <c r="B86" s="163"/>
      <c r="C86" s="48" t="s">
        <v>140</v>
      </c>
      <c r="D86" s="10" t="s">
        <v>12</v>
      </c>
      <c r="E86" s="52">
        <f>E85/E13*100</f>
        <v>23.981088149390047</v>
      </c>
      <c r="F86" s="52"/>
      <c r="G86" s="52">
        <f>G85/G13*100</f>
        <v>23.981088149390047</v>
      </c>
      <c r="H86" s="9"/>
      <c r="I86" s="9"/>
      <c r="J86" s="9"/>
      <c r="K86" s="9"/>
      <c r="L86" s="158"/>
      <c r="M86" s="159"/>
      <c r="N86" s="158"/>
      <c r="O86" s="159"/>
      <c r="P86" s="158"/>
      <c r="Q86" s="159"/>
      <c r="R86" s="158"/>
      <c r="S86" s="159"/>
      <c r="T86" s="158"/>
      <c r="U86" s="159"/>
      <c r="V86" s="158"/>
      <c r="W86" s="159"/>
      <c r="X86" s="158"/>
      <c r="Y86" s="159"/>
      <c r="Z86" s="158"/>
      <c r="AA86" s="159"/>
      <c r="AB86" s="158"/>
      <c r="AC86" s="159"/>
      <c r="AD86" s="158"/>
      <c r="AE86" s="159"/>
      <c r="AF86" s="158"/>
      <c r="AG86" s="159"/>
      <c r="AH86" s="158"/>
      <c r="AI86" s="159"/>
      <c r="AJ86" s="158"/>
      <c r="AK86" s="159"/>
      <c r="AL86" s="158"/>
      <c r="AM86" s="159"/>
      <c r="AN86" s="158"/>
      <c r="AO86" s="159"/>
      <c r="AP86" s="158"/>
      <c r="AQ86" s="159"/>
      <c r="AR86" s="158"/>
      <c r="AS86" s="159"/>
      <c r="AT86" s="158"/>
      <c r="AU86" s="159"/>
      <c r="AV86" s="158"/>
      <c r="AW86" s="159"/>
      <c r="AX86" s="158"/>
      <c r="AY86" s="159"/>
      <c r="AZ86" s="158"/>
      <c r="BA86" s="159"/>
      <c r="BB86" s="158"/>
      <c r="BC86" s="159"/>
      <c r="BD86" s="158"/>
      <c r="BE86" s="159"/>
      <c r="BF86" s="158"/>
      <c r="BG86" s="159"/>
      <c r="BH86" s="158"/>
      <c r="BI86" s="159"/>
      <c r="BJ86" s="158"/>
      <c r="BK86" s="159"/>
      <c r="BL86" s="158"/>
      <c r="BM86" s="159"/>
      <c r="BN86" s="158"/>
      <c r="BO86" s="159"/>
      <c r="BP86" s="158"/>
      <c r="BQ86" s="159"/>
      <c r="BR86" s="158"/>
      <c r="BS86" s="159"/>
      <c r="BT86" s="158"/>
      <c r="BU86" s="159"/>
      <c r="BV86" s="158"/>
      <c r="BW86" s="159"/>
      <c r="BX86" s="158"/>
      <c r="BY86" s="159"/>
      <c r="BZ86" s="158"/>
      <c r="CA86" s="159"/>
      <c r="CB86" s="158"/>
      <c r="CC86" s="159"/>
      <c r="CD86" s="158"/>
      <c r="CE86" s="159"/>
      <c r="CF86" s="158"/>
      <c r="CG86" s="159"/>
      <c r="CH86" s="158"/>
      <c r="CI86" s="159"/>
      <c r="CJ86" s="158"/>
      <c r="CK86" s="159"/>
      <c r="CL86" s="158"/>
      <c r="CM86" s="159"/>
      <c r="CN86" s="158"/>
      <c r="CO86" s="159"/>
      <c r="CP86" s="158"/>
      <c r="CQ86" s="159"/>
      <c r="CR86" s="158"/>
      <c r="CS86" s="159"/>
      <c r="CT86" s="158"/>
      <c r="CU86" s="159"/>
      <c r="CV86" s="158"/>
      <c r="CW86" s="159"/>
      <c r="CX86" s="158"/>
      <c r="CY86" s="159"/>
      <c r="CZ86" s="158"/>
      <c r="DA86" s="159"/>
      <c r="DB86" s="158"/>
      <c r="DC86" s="159"/>
      <c r="DD86" s="158"/>
      <c r="DE86" s="159"/>
      <c r="DF86" s="158"/>
      <c r="DG86" s="159"/>
      <c r="DH86" s="158"/>
      <c r="DI86" s="159"/>
      <c r="DJ86" s="158"/>
      <c r="DK86" s="159"/>
      <c r="DL86" s="158"/>
      <c r="DM86" s="159"/>
      <c r="DN86" s="158"/>
      <c r="DO86" s="159"/>
      <c r="DP86" s="158"/>
      <c r="DQ86" s="159"/>
      <c r="DR86" s="158"/>
      <c r="DS86" s="159"/>
      <c r="DT86" s="158"/>
      <c r="DU86" s="159"/>
      <c r="DV86" s="158"/>
      <c r="DW86" s="159"/>
      <c r="DX86" s="158"/>
      <c r="DY86" s="159"/>
      <c r="DZ86" s="158"/>
      <c r="EA86" s="159"/>
      <c r="EB86" s="158"/>
      <c r="EC86" s="159"/>
      <c r="ED86" s="158"/>
      <c r="EE86" s="159"/>
      <c r="EF86" s="158"/>
      <c r="EG86" s="159"/>
      <c r="EH86" s="158"/>
      <c r="EI86" s="159"/>
      <c r="EJ86" s="158"/>
      <c r="EK86" s="159"/>
      <c r="EL86" s="158"/>
      <c r="EM86" s="159"/>
      <c r="EN86" s="158"/>
      <c r="EO86" s="159"/>
      <c r="EP86" s="158"/>
      <c r="EQ86" s="159"/>
      <c r="ER86" s="158"/>
      <c r="ES86" s="159"/>
      <c r="ET86" s="158"/>
      <c r="EU86" s="159"/>
      <c r="EV86" s="158"/>
      <c r="EW86" s="159"/>
      <c r="EX86" s="158"/>
      <c r="EY86" s="159"/>
      <c r="EZ86" s="158"/>
      <c r="FA86" s="159"/>
      <c r="FB86" s="158"/>
      <c r="FC86" s="159"/>
      <c r="FD86" s="158"/>
      <c r="FE86" s="159"/>
      <c r="FF86" s="158"/>
      <c r="FG86" s="159"/>
      <c r="FH86" s="158"/>
      <c r="FI86" s="159"/>
      <c r="FJ86" s="158"/>
      <c r="FK86" s="159"/>
      <c r="FL86" s="158"/>
      <c r="FM86" s="159"/>
      <c r="FN86" s="158"/>
      <c r="FO86" s="159"/>
      <c r="FP86" s="158"/>
      <c r="FQ86" s="159"/>
      <c r="FR86" s="158"/>
      <c r="FS86" s="159"/>
      <c r="FT86" s="158"/>
      <c r="FU86" s="159"/>
      <c r="FV86" s="158"/>
      <c r="FW86" s="159"/>
      <c r="FX86" s="158"/>
      <c r="FY86" s="159"/>
      <c r="FZ86" s="158"/>
      <c r="GA86" s="159"/>
      <c r="GB86" s="158"/>
      <c r="GC86" s="159"/>
      <c r="GD86" s="158"/>
      <c r="GE86" s="159"/>
      <c r="GF86" s="158"/>
      <c r="GG86" s="159"/>
      <c r="GH86" s="158"/>
      <c r="GI86" s="159"/>
      <c r="GJ86" s="158"/>
      <c r="GK86" s="159"/>
      <c r="GL86" s="158"/>
      <c r="GM86" s="159"/>
      <c r="GN86" s="158"/>
      <c r="GO86" s="159"/>
      <c r="GP86" s="158"/>
      <c r="GQ86" s="159"/>
      <c r="GR86" s="158"/>
      <c r="GS86" s="159"/>
      <c r="GT86" s="158"/>
      <c r="GU86" s="159"/>
      <c r="GV86" s="158"/>
      <c r="GW86" s="159"/>
      <c r="GX86" s="158"/>
      <c r="GY86" s="159"/>
      <c r="GZ86" s="158"/>
      <c r="HA86" s="159"/>
    </row>
    <row r="87" spans="1:209" s="12" customFormat="1" ht="56.25" customHeight="1" x14ac:dyDescent="0.25">
      <c r="A87" s="14" t="s">
        <v>157</v>
      </c>
      <c r="B87" s="164" t="s">
        <v>141</v>
      </c>
      <c r="C87" s="165"/>
      <c r="D87" s="15" t="s">
        <v>26</v>
      </c>
      <c r="E87" s="45">
        <f>E39-E76-E48-E59-E74</f>
        <v>115030770</v>
      </c>
      <c r="F87" s="45"/>
      <c r="G87" s="45">
        <f>G39-G76-G48-G59-G74</f>
        <v>115030770</v>
      </c>
      <c r="H87" s="54"/>
      <c r="I87" s="54"/>
      <c r="J87" s="45"/>
      <c r="K87" s="45"/>
    </row>
    <row r="88" spans="1:209" s="42" customFormat="1" ht="44.25" customHeight="1" x14ac:dyDescent="0.25">
      <c r="A88" s="55"/>
      <c r="B88" s="56"/>
      <c r="C88" s="56"/>
      <c r="D88" s="57"/>
      <c r="E88" s="58"/>
      <c r="F88" s="59"/>
      <c r="G88" s="60"/>
      <c r="H88" s="59"/>
      <c r="I88" s="59"/>
      <c r="J88" s="60"/>
      <c r="K88" s="60"/>
    </row>
    <row r="89" spans="1:209" s="42" customFormat="1" ht="44.25" customHeight="1" x14ac:dyDescent="0.25">
      <c r="A89" s="55"/>
      <c r="B89" s="56"/>
      <c r="C89" s="56"/>
      <c r="D89" s="57"/>
      <c r="E89" s="58"/>
      <c r="F89" s="59"/>
      <c r="G89" s="60"/>
      <c r="H89" s="59"/>
      <c r="I89" s="59"/>
      <c r="J89" s="60"/>
      <c r="K89" s="60"/>
    </row>
    <row r="90" spans="1:209" s="4" customFormat="1" ht="30" x14ac:dyDescent="0.5">
      <c r="A90" s="61" t="s">
        <v>142</v>
      </c>
      <c r="B90" s="61"/>
      <c r="C90" s="61"/>
      <c r="D90" s="61" t="s">
        <v>143</v>
      </c>
      <c r="E90" s="61"/>
      <c r="F90" s="61"/>
      <c r="G90" s="172"/>
      <c r="H90" s="61"/>
      <c r="I90" s="61" t="s">
        <v>144</v>
      </c>
      <c r="J90" s="61"/>
      <c r="K90" s="61"/>
    </row>
    <row r="91" spans="1:209" s="4" customFormat="1" ht="30.6" x14ac:dyDescent="0.55000000000000004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209" s="65" customFormat="1" ht="40.5" customHeight="1" x14ac:dyDescent="0.7">
      <c r="A92" s="63" t="s">
        <v>145</v>
      </c>
      <c r="B92" s="64"/>
      <c r="C92" s="64"/>
      <c r="D92" s="63" t="s">
        <v>195</v>
      </c>
      <c r="E92" s="64"/>
      <c r="F92" s="64"/>
      <c r="G92" s="64"/>
      <c r="H92" s="64"/>
      <c r="I92" s="63" t="s">
        <v>147</v>
      </c>
      <c r="J92" s="64"/>
      <c r="K92" s="64"/>
    </row>
    <row r="93" spans="1:209" s="65" customFormat="1" ht="120" customHeight="1" x14ac:dyDescent="0.7">
      <c r="A93" s="64"/>
      <c r="B93" s="64"/>
      <c r="C93" s="64"/>
      <c r="D93" s="64"/>
      <c r="E93" s="64"/>
      <c r="F93" s="64"/>
      <c r="G93" s="64"/>
      <c r="H93" s="64"/>
      <c r="I93" s="169" t="s">
        <v>198</v>
      </c>
      <c r="J93" s="169"/>
      <c r="K93" s="169"/>
    </row>
    <row r="94" spans="1:209" s="65" customFormat="1" ht="40.200000000000003" x14ac:dyDescent="0.7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spans="1:209" s="4" customFormat="1" ht="39" customHeight="1" x14ac:dyDescent="0.6">
      <c r="A95" s="166"/>
      <c r="B95" s="166"/>
      <c r="C95" s="166"/>
      <c r="D95" s="62" t="s">
        <v>148</v>
      </c>
      <c r="E95" s="62"/>
      <c r="F95" s="62"/>
      <c r="G95" s="62"/>
      <c r="H95" s="62"/>
      <c r="I95" s="62"/>
      <c r="J95" s="62"/>
      <c r="K95" s="62"/>
    </row>
    <row r="96" spans="1:209" s="4" customFormat="1" ht="35.4" x14ac:dyDescent="0.6">
      <c r="A96" s="66"/>
      <c r="B96" s="67"/>
      <c r="C96" s="67"/>
      <c r="D96" s="62" t="s">
        <v>149</v>
      </c>
      <c r="E96" s="62"/>
      <c r="F96" s="62"/>
      <c r="G96" s="62"/>
      <c r="H96" s="62"/>
      <c r="I96" s="63" t="s">
        <v>178</v>
      </c>
      <c r="J96" s="62"/>
      <c r="K96" s="62"/>
    </row>
    <row r="97" spans="1:11" s="4" customFormat="1" ht="30.6" x14ac:dyDescent="0.55000000000000004">
      <c r="A97" s="68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s="4" customFormat="1" ht="30.6" x14ac:dyDescent="0.55000000000000004">
      <c r="A98" s="69" t="s">
        <v>151</v>
      </c>
      <c r="B98" s="62"/>
      <c r="C98" s="69"/>
      <c r="D98" s="62"/>
      <c r="E98" s="69" t="s">
        <v>151</v>
      </c>
      <c r="F98" s="62"/>
      <c r="G98" s="62"/>
      <c r="H98" s="62"/>
      <c r="I98" s="62"/>
      <c r="J98" s="69" t="s">
        <v>151</v>
      </c>
      <c r="K98" s="62"/>
    </row>
    <row r="99" spans="1:11" s="4" customFormat="1" ht="22.8" x14ac:dyDescent="0.4">
      <c r="A99" s="70"/>
      <c r="B99" s="70"/>
      <c r="C99" s="71"/>
      <c r="D99" s="71"/>
      <c r="E99" s="71"/>
      <c r="F99" s="71"/>
      <c r="G99" s="71"/>
      <c r="H99" s="71"/>
      <c r="I99" s="71"/>
      <c r="J99" s="71"/>
      <c r="K99" s="71"/>
    </row>
    <row r="100" spans="1:11" s="4" customFormat="1" ht="22.8" x14ac:dyDescent="0.4">
      <c r="A100" s="70"/>
      <c r="B100" s="70"/>
      <c r="C100" s="72"/>
      <c r="D100" s="71"/>
      <c r="E100" s="71"/>
      <c r="F100" s="71"/>
      <c r="G100" s="71"/>
      <c r="H100" s="71"/>
      <c r="I100" s="71"/>
      <c r="J100" s="71"/>
      <c r="K100" s="71"/>
    </row>
    <row r="101" spans="1:11" s="4" customFormat="1" ht="15.6" x14ac:dyDescent="0.3">
      <c r="A101" s="73"/>
      <c r="B101" s="73"/>
      <c r="F101" s="74"/>
      <c r="G101" s="74"/>
      <c r="H101" s="74"/>
      <c r="I101" s="74"/>
      <c r="J101" s="74"/>
      <c r="K101" s="74"/>
    </row>
    <row r="102" spans="1:11" s="4" customFormat="1" ht="15.6" x14ac:dyDescent="0.3">
      <c r="A102" s="73"/>
      <c r="B102" s="73"/>
      <c r="F102" s="74"/>
      <c r="G102" s="74"/>
      <c r="H102" s="74"/>
      <c r="I102" s="74"/>
      <c r="J102" s="74"/>
      <c r="K102" s="74"/>
    </row>
    <row r="103" spans="1:11" s="4" customFormat="1" ht="15.6" x14ac:dyDescent="0.3">
      <c r="A103" s="73"/>
      <c r="B103" s="73"/>
      <c r="F103" s="74"/>
      <c r="G103" s="74"/>
      <c r="H103" s="74"/>
      <c r="I103" s="167"/>
      <c r="J103" s="168"/>
      <c r="K103" s="74"/>
    </row>
    <row r="104" spans="1:11" s="4" customFormat="1" ht="15.6" x14ac:dyDescent="0.3">
      <c r="A104" s="73"/>
      <c r="B104" s="73"/>
      <c r="F104" s="74"/>
      <c r="G104" s="74"/>
      <c r="H104" s="74"/>
      <c r="I104" s="74"/>
      <c r="J104" s="74"/>
      <c r="K104" s="74"/>
    </row>
    <row r="105" spans="1:11" s="4" customFormat="1" ht="15.6" x14ac:dyDescent="0.3">
      <c r="A105" s="73"/>
      <c r="B105" s="73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4" customFormat="1" ht="15.6" x14ac:dyDescent="0.3">
      <c r="A106" s="73"/>
      <c r="B106" s="73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4" customFormat="1" ht="15.6" x14ac:dyDescent="0.3">
      <c r="A107" s="73"/>
      <c r="B107" s="73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4" customFormat="1" ht="15.6" x14ac:dyDescent="0.3">
      <c r="A108" s="73"/>
      <c r="B108" s="73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4" customFormat="1" ht="15.6" x14ac:dyDescent="0.3">
      <c r="A109" s="73"/>
      <c r="B109" s="73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4" customFormat="1" ht="15.6" x14ac:dyDescent="0.3">
      <c r="A110" s="73"/>
      <c r="B110" s="73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4" customFormat="1" ht="15.6" x14ac:dyDescent="0.3">
      <c r="A111" s="73"/>
      <c r="B111" s="73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 s="4" customFormat="1" ht="15.6" x14ac:dyDescent="0.3">
      <c r="A112" s="73"/>
      <c r="B112" s="73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1:11" s="4" customFormat="1" ht="15.6" x14ac:dyDescent="0.3">
      <c r="A113" s="73"/>
      <c r="B113" s="73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1:11" s="4" customFormat="1" ht="15.6" x14ac:dyDescent="0.3">
      <c r="A114" s="73"/>
      <c r="B114" s="73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1:11" s="4" customFormat="1" ht="13.2" x14ac:dyDescent="0.25">
      <c r="A115" s="73"/>
      <c r="B115" s="73"/>
    </row>
    <row r="116" spans="1:11" s="4" customFormat="1" ht="13.2" x14ac:dyDescent="0.25">
      <c r="A116" s="73"/>
      <c r="B116" s="73"/>
    </row>
    <row r="117" spans="1:11" s="4" customFormat="1" ht="13.2" x14ac:dyDescent="0.25">
      <c r="A117" s="73"/>
      <c r="B117" s="73"/>
    </row>
    <row r="118" spans="1:11" s="4" customFormat="1" ht="13.2" x14ac:dyDescent="0.25">
      <c r="A118" s="73"/>
      <c r="B118" s="73"/>
      <c r="J118" s="77"/>
    </row>
    <row r="119" spans="1:11" s="4" customFormat="1" ht="13.2" x14ac:dyDescent="0.25">
      <c r="A119" s="73"/>
      <c r="B119" s="73"/>
    </row>
    <row r="120" spans="1:11" s="4" customFormat="1" ht="13.2" x14ac:dyDescent="0.25">
      <c r="A120" s="73"/>
      <c r="B120" s="73"/>
    </row>
    <row r="121" spans="1:11" s="4" customFormat="1" ht="13.2" x14ac:dyDescent="0.25">
      <c r="A121" s="73"/>
      <c r="B121" s="73"/>
    </row>
    <row r="122" spans="1:11" s="4" customFormat="1" ht="13.2" x14ac:dyDescent="0.25">
      <c r="A122" s="73"/>
      <c r="B122" s="73"/>
    </row>
    <row r="123" spans="1:11" s="4" customFormat="1" ht="13.2" x14ac:dyDescent="0.25">
      <c r="A123" s="73"/>
      <c r="B123" s="73"/>
    </row>
    <row r="124" spans="1:11" s="4" customFormat="1" ht="13.2" x14ac:dyDescent="0.25">
      <c r="A124" s="73"/>
      <c r="B124" s="73"/>
    </row>
    <row r="125" spans="1:11" s="4" customFormat="1" ht="13.2" x14ac:dyDescent="0.25">
      <c r="A125" s="73"/>
      <c r="B125" s="73"/>
    </row>
    <row r="126" spans="1:11" s="4" customFormat="1" ht="13.2" x14ac:dyDescent="0.25">
      <c r="A126" s="73"/>
      <c r="B126" s="73"/>
    </row>
    <row r="127" spans="1:11" s="4" customFormat="1" ht="13.2" x14ac:dyDescent="0.25">
      <c r="A127" s="73"/>
      <c r="B127" s="73"/>
    </row>
    <row r="128" spans="1:11" s="4" customFormat="1" ht="13.2" x14ac:dyDescent="0.25">
      <c r="A128" s="73"/>
      <c r="B128" s="73"/>
    </row>
    <row r="129" spans="1:2" s="4" customFormat="1" ht="13.2" x14ac:dyDescent="0.25">
      <c r="A129" s="73"/>
      <c r="B129" s="73"/>
    </row>
    <row r="130" spans="1:2" s="4" customFormat="1" ht="13.2" x14ac:dyDescent="0.25">
      <c r="A130" s="73"/>
      <c r="B130" s="73"/>
    </row>
    <row r="131" spans="1:2" s="4" customFormat="1" ht="13.2" x14ac:dyDescent="0.25">
      <c r="A131" s="73"/>
      <c r="B131" s="73"/>
    </row>
    <row r="132" spans="1:2" s="4" customFormat="1" ht="13.2" x14ac:dyDescent="0.25">
      <c r="A132" s="73"/>
      <c r="B132" s="73"/>
    </row>
    <row r="133" spans="1:2" s="4" customFormat="1" ht="13.2" x14ac:dyDescent="0.25">
      <c r="A133" s="73"/>
      <c r="B133" s="73"/>
    </row>
    <row r="134" spans="1:2" s="4" customFormat="1" ht="13.2" x14ac:dyDescent="0.25">
      <c r="A134" s="73"/>
      <c r="B134" s="73"/>
    </row>
    <row r="135" spans="1:2" s="4" customFormat="1" ht="13.2" x14ac:dyDescent="0.25">
      <c r="A135" s="73"/>
      <c r="B135" s="73"/>
    </row>
    <row r="136" spans="1:2" s="4" customFormat="1" ht="13.2" x14ac:dyDescent="0.25">
      <c r="A136" s="73"/>
      <c r="B136" s="73"/>
    </row>
    <row r="137" spans="1:2" s="4" customFormat="1" ht="13.2" x14ac:dyDescent="0.25">
      <c r="A137" s="73"/>
      <c r="B137" s="73"/>
    </row>
    <row r="138" spans="1:2" s="4" customFormat="1" ht="13.2" x14ac:dyDescent="0.25">
      <c r="A138" s="73"/>
      <c r="B138" s="73"/>
    </row>
    <row r="139" spans="1:2" s="4" customFormat="1" ht="13.2" x14ac:dyDescent="0.25">
      <c r="A139" s="73"/>
      <c r="B139" s="73"/>
    </row>
    <row r="140" spans="1:2" s="4" customFormat="1" ht="13.2" x14ac:dyDescent="0.25">
      <c r="A140" s="73"/>
      <c r="B140" s="73"/>
    </row>
    <row r="141" spans="1:2" s="4" customFormat="1" ht="13.2" x14ac:dyDescent="0.25">
      <c r="A141" s="73"/>
      <c r="B141" s="73"/>
    </row>
    <row r="142" spans="1:2" s="4" customFormat="1" ht="13.2" x14ac:dyDescent="0.25">
      <c r="A142" s="73"/>
      <c r="B142" s="73"/>
    </row>
    <row r="143" spans="1:2" s="4" customFormat="1" ht="13.2" x14ac:dyDescent="0.25">
      <c r="A143" s="73"/>
      <c r="B143" s="73"/>
    </row>
    <row r="144" spans="1:2" s="4" customFormat="1" ht="13.2" x14ac:dyDescent="0.25">
      <c r="A144" s="73"/>
      <c r="B144" s="73"/>
    </row>
    <row r="145" spans="1:2" s="4" customFormat="1" ht="13.2" x14ac:dyDescent="0.25">
      <c r="A145" s="73"/>
      <c r="B145" s="73"/>
    </row>
    <row r="146" spans="1:2" s="4" customFormat="1" ht="13.2" x14ac:dyDescent="0.25">
      <c r="A146" s="73"/>
      <c r="B146" s="73"/>
    </row>
    <row r="147" spans="1:2" s="4" customFormat="1" ht="13.2" x14ac:dyDescent="0.25">
      <c r="A147" s="73"/>
      <c r="B147" s="73"/>
    </row>
    <row r="148" spans="1:2" s="4" customFormat="1" ht="13.2" x14ac:dyDescent="0.25">
      <c r="A148" s="73"/>
      <c r="B148" s="73"/>
    </row>
    <row r="149" spans="1:2" s="4" customFormat="1" ht="13.2" x14ac:dyDescent="0.25">
      <c r="A149" s="73"/>
      <c r="B149" s="73"/>
    </row>
    <row r="150" spans="1:2" s="4" customFormat="1" ht="13.2" x14ac:dyDescent="0.25">
      <c r="A150" s="73"/>
      <c r="B150" s="73"/>
    </row>
    <row r="151" spans="1:2" s="4" customFormat="1" ht="13.2" x14ac:dyDescent="0.25">
      <c r="A151" s="73"/>
      <c r="B151" s="73"/>
    </row>
    <row r="152" spans="1:2" s="4" customFormat="1" ht="13.2" x14ac:dyDescent="0.25">
      <c r="A152" s="73"/>
      <c r="B152" s="73"/>
    </row>
    <row r="153" spans="1:2" s="4" customFormat="1" ht="13.2" x14ac:dyDescent="0.25">
      <c r="A153" s="73"/>
      <c r="B153" s="73"/>
    </row>
    <row r="154" spans="1:2" s="4" customFormat="1" ht="13.2" x14ac:dyDescent="0.25">
      <c r="A154" s="73"/>
      <c r="B154" s="73"/>
    </row>
    <row r="155" spans="1:2" s="4" customFormat="1" ht="13.2" x14ac:dyDescent="0.25">
      <c r="A155" s="73"/>
      <c r="B155" s="73"/>
    </row>
    <row r="156" spans="1:2" s="4" customFormat="1" ht="13.2" x14ac:dyDescent="0.25">
      <c r="A156" s="73"/>
      <c r="B156" s="73"/>
    </row>
    <row r="157" spans="1:2" s="4" customFormat="1" ht="13.2" x14ac:dyDescent="0.25">
      <c r="A157" s="73"/>
      <c r="B157" s="73"/>
    </row>
    <row r="158" spans="1:2" s="4" customFormat="1" ht="13.2" x14ac:dyDescent="0.25">
      <c r="A158" s="73"/>
      <c r="B158" s="73"/>
    </row>
    <row r="159" spans="1:2" s="4" customFormat="1" ht="13.2" x14ac:dyDescent="0.25">
      <c r="A159" s="73"/>
      <c r="B159" s="73"/>
    </row>
    <row r="160" spans="1:2" s="4" customFormat="1" ht="13.2" x14ac:dyDescent="0.25">
      <c r="A160" s="73"/>
      <c r="B160" s="73"/>
    </row>
    <row r="161" spans="1:2" s="4" customFormat="1" ht="13.2" x14ac:dyDescent="0.25">
      <c r="A161" s="73"/>
      <c r="B161" s="73"/>
    </row>
    <row r="162" spans="1:2" s="4" customFormat="1" ht="13.2" x14ac:dyDescent="0.25">
      <c r="A162" s="73"/>
      <c r="B162" s="73"/>
    </row>
    <row r="163" spans="1:2" s="4" customFormat="1" ht="13.2" x14ac:dyDescent="0.25">
      <c r="A163" s="73"/>
      <c r="B163" s="73"/>
    </row>
    <row r="164" spans="1:2" s="4" customFormat="1" ht="13.2" x14ac:dyDescent="0.25">
      <c r="A164" s="73"/>
      <c r="B164" s="73"/>
    </row>
    <row r="165" spans="1:2" s="4" customFormat="1" ht="13.2" x14ac:dyDescent="0.25">
      <c r="A165" s="73"/>
      <c r="B165" s="73"/>
    </row>
    <row r="166" spans="1:2" s="4" customFormat="1" ht="13.2" x14ac:dyDescent="0.25">
      <c r="A166" s="73"/>
      <c r="B166" s="73"/>
    </row>
    <row r="167" spans="1:2" s="4" customFormat="1" ht="13.2" x14ac:dyDescent="0.25">
      <c r="A167" s="73"/>
      <c r="B167" s="73"/>
    </row>
    <row r="168" spans="1:2" s="4" customFormat="1" ht="13.2" x14ac:dyDescent="0.25">
      <c r="A168" s="73"/>
      <c r="B168" s="73"/>
    </row>
    <row r="169" spans="1:2" s="4" customFormat="1" ht="13.2" x14ac:dyDescent="0.25">
      <c r="A169" s="73"/>
      <c r="B169" s="73"/>
    </row>
    <row r="170" spans="1:2" s="4" customFormat="1" ht="13.2" x14ac:dyDescent="0.25">
      <c r="A170" s="73"/>
      <c r="B170" s="73"/>
    </row>
    <row r="171" spans="1:2" s="4" customFormat="1" ht="13.2" x14ac:dyDescent="0.25">
      <c r="A171" s="73"/>
      <c r="B171" s="73"/>
    </row>
    <row r="172" spans="1:2" s="4" customFormat="1" ht="13.2" x14ac:dyDescent="0.25">
      <c r="A172" s="73"/>
      <c r="B172" s="73"/>
    </row>
    <row r="173" spans="1:2" s="4" customFormat="1" ht="13.2" x14ac:dyDescent="0.25">
      <c r="A173" s="73"/>
      <c r="B173" s="73"/>
    </row>
    <row r="174" spans="1:2" s="4" customFormat="1" ht="13.2" x14ac:dyDescent="0.25">
      <c r="A174" s="73"/>
      <c r="B174" s="73"/>
    </row>
    <row r="175" spans="1:2" s="4" customFormat="1" ht="13.2" x14ac:dyDescent="0.25">
      <c r="A175" s="73"/>
      <c r="B175" s="73"/>
    </row>
    <row r="176" spans="1:2" s="4" customFormat="1" ht="13.2" x14ac:dyDescent="0.25">
      <c r="A176" s="73"/>
      <c r="B176" s="73"/>
    </row>
    <row r="177" spans="1:2" s="4" customFormat="1" ht="13.2" x14ac:dyDescent="0.25">
      <c r="A177" s="73"/>
      <c r="B177" s="73"/>
    </row>
    <row r="178" spans="1:2" s="4" customFormat="1" ht="13.2" x14ac:dyDescent="0.25">
      <c r="A178" s="73"/>
      <c r="B178" s="73"/>
    </row>
    <row r="179" spans="1:2" s="4" customFormat="1" ht="13.2" x14ac:dyDescent="0.25">
      <c r="A179" s="73"/>
      <c r="B179" s="73"/>
    </row>
    <row r="180" spans="1:2" s="4" customFormat="1" ht="13.2" x14ac:dyDescent="0.25">
      <c r="A180" s="73"/>
      <c r="B180" s="73"/>
    </row>
    <row r="181" spans="1:2" s="4" customFormat="1" ht="13.2" x14ac:dyDescent="0.25">
      <c r="A181" s="73"/>
      <c r="B181" s="73"/>
    </row>
    <row r="182" spans="1:2" s="4" customFormat="1" ht="13.2" x14ac:dyDescent="0.25">
      <c r="A182" s="73"/>
      <c r="B182" s="73"/>
    </row>
    <row r="183" spans="1:2" s="4" customFormat="1" ht="13.2" x14ac:dyDescent="0.25">
      <c r="A183" s="73"/>
      <c r="B183" s="73"/>
    </row>
    <row r="184" spans="1:2" s="4" customFormat="1" ht="13.2" x14ac:dyDescent="0.25">
      <c r="A184" s="73"/>
      <c r="B184" s="73"/>
    </row>
    <row r="185" spans="1:2" s="4" customFormat="1" ht="13.2" x14ac:dyDescent="0.25">
      <c r="A185" s="73"/>
      <c r="B185" s="73"/>
    </row>
    <row r="186" spans="1:2" s="4" customFormat="1" ht="13.2" x14ac:dyDescent="0.25">
      <c r="A186" s="73"/>
      <c r="B186" s="73"/>
    </row>
    <row r="187" spans="1:2" s="4" customFormat="1" ht="13.2" x14ac:dyDescent="0.25">
      <c r="A187" s="73"/>
      <c r="B187" s="73"/>
    </row>
    <row r="188" spans="1:2" s="4" customFormat="1" ht="13.2" x14ac:dyDescent="0.25">
      <c r="A188" s="73"/>
      <c r="B188" s="73"/>
    </row>
    <row r="189" spans="1:2" s="4" customFormat="1" ht="13.2" x14ac:dyDescent="0.25">
      <c r="A189" s="73"/>
      <c r="B189" s="73"/>
    </row>
    <row r="190" spans="1:2" s="4" customFormat="1" ht="13.2" x14ac:dyDescent="0.25">
      <c r="A190" s="73"/>
      <c r="B190" s="73"/>
    </row>
    <row r="191" spans="1:2" s="4" customFormat="1" ht="13.2" x14ac:dyDescent="0.25">
      <c r="A191" s="73"/>
      <c r="B191" s="73"/>
    </row>
    <row r="192" spans="1:2" s="4" customFormat="1" ht="13.2" x14ac:dyDescent="0.25">
      <c r="A192" s="73"/>
      <c r="B192" s="73"/>
    </row>
    <row r="193" spans="1:2" s="4" customFormat="1" ht="13.2" x14ac:dyDescent="0.25">
      <c r="A193" s="73"/>
      <c r="B193" s="73"/>
    </row>
    <row r="194" spans="1:2" s="4" customFormat="1" ht="13.2" x14ac:dyDescent="0.25">
      <c r="A194" s="73"/>
      <c r="B194" s="73"/>
    </row>
    <row r="195" spans="1:2" s="4" customFormat="1" ht="13.2" x14ac:dyDescent="0.25">
      <c r="A195" s="73"/>
      <c r="B195" s="73"/>
    </row>
    <row r="196" spans="1:2" s="4" customFormat="1" ht="13.2" x14ac:dyDescent="0.25">
      <c r="A196" s="73"/>
      <c r="B196" s="73"/>
    </row>
    <row r="197" spans="1:2" s="4" customFormat="1" ht="13.2" x14ac:dyDescent="0.25">
      <c r="A197" s="73"/>
      <c r="B197" s="73"/>
    </row>
    <row r="198" spans="1:2" s="4" customFormat="1" ht="13.2" x14ac:dyDescent="0.25">
      <c r="A198" s="73"/>
      <c r="B198" s="73"/>
    </row>
    <row r="199" spans="1:2" s="4" customFormat="1" ht="13.2" x14ac:dyDescent="0.25">
      <c r="A199" s="73"/>
      <c r="B199" s="73"/>
    </row>
    <row r="200" spans="1:2" s="4" customFormat="1" ht="13.2" x14ac:dyDescent="0.25">
      <c r="A200" s="73"/>
      <c r="B200" s="73"/>
    </row>
    <row r="201" spans="1:2" s="4" customFormat="1" ht="13.2" x14ac:dyDescent="0.25">
      <c r="A201" s="73"/>
      <c r="B201" s="73"/>
    </row>
    <row r="202" spans="1:2" s="4" customFormat="1" ht="13.2" x14ac:dyDescent="0.25">
      <c r="A202" s="73"/>
      <c r="B202" s="73"/>
    </row>
    <row r="203" spans="1:2" s="4" customFormat="1" ht="13.2" x14ac:dyDescent="0.25">
      <c r="A203" s="73"/>
      <c r="B203" s="73"/>
    </row>
    <row r="204" spans="1:2" s="4" customFormat="1" ht="13.2" x14ac:dyDescent="0.25">
      <c r="A204" s="73"/>
      <c r="B204" s="73"/>
    </row>
    <row r="205" spans="1:2" s="4" customFormat="1" ht="13.2" x14ac:dyDescent="0.25">
      <c r="A205" s="73"/>
      <c r="B205" s="73"/>
    </row>
    <row r="206" spans="1:2" s="4" customFormat="1" ht="13.2" x14ac:dyDescent="0.25">
      <c r="A206" s="73"/>
      <c r="B206" s="73"/>
    </row>
    <row r="207" spans="1:2" s="4" customFormat="1" ht="13.2" x14ac:dyDescent="0.25">
      <c r="A207" s="73"/>
      <c r="B207" s="73"/>
    </row>
    <row r="208" spans="1:2" s="4" customFormat="1" ht="13.2" x14ac:dyDescent="0.25">
      <c r="A208" s="73"/>
      <c r="B208" s="73"/>
    </row>
    <row r="209" spans="1:2" s="4" customFormat="1" ht="13.2" x14ac:dyDescent="0.25">
      <c r="A209" s="73"/>
      <c r="B209" s="73"/>
    </row>
    <row r="210" spans="1:2" s="4" customFormat="1" ht="13.2" x14ac:dyDescent="0.25">
      <c r="A210" s="73"/>
      <c r="B210" s="73"/>
    </row>
    <row r="211" spans="1:2" s="4" customFormat="1" ht="13.2" x14ac:dyDescent="0.25">
      <c r="A211" s="73"/>
      <c r="B211" s="73"/>
    </row>
    <row r="212" spans="1:2" s="4" customFormat="1" ht="13.2" x14ac:dyDescent="0.25">
      <c r="A212" s="73"/>
      <c r="B212" s="73"/>
    </row>
    <row r="213" spans="1:2" s="4" customFormat="1" ht="13.2" x14ac:dyDescent="0.25">
      <c r="A213" s="73"/>
      <c r="B213" s="73"/>
    </row>
    <row r="214" spans="1:2" s="4" customFormat="1" ht="13.2" x14ac:dyDescent="0.25">
      <c r="A214" s="73"/>
      <c r="B214" s="73"/>
    </row>
    <row r="215" spans="1:2" s="4" customFormat="1" ht="13.2" x14ac:dyDescent="0.25">
      <c r="A215" s="73"/>
      <c r="B215" s="73"/>
    </row>
    <row r="216" spans="1:2" s="4" customFormat="1" ht="13.2" x14ac:dyDescent="0.25">
      <c r="A216" s="73"/>
      <c r="B216" s="73"/>
    </row>
    <row r="217" spans="1:2" s="4" customFormat="1" ht="13.2" x14ac:dyDescent="0.25">
      <c r="A217" s="73"/>
      <c r="B217" s="73"/>
    </row>
    <row r="218" spans="1:2" s="4" customFormat="1" ht="13.2" x14ac:dyDescent="0.25">
      <c r="A218" s="73"/>
      <c r="B218" s="73"/>
    </row>
    <row r="219" spans="1:2" s="4" customFormat="1" ht="13.2" x14ac:dyDescent="0.25">
      <c r="A219" s="73"/>
      <c r="B219" s="73"/>
    </row>
    <row r="220" spans="1:2" s="4" customFormat="1" ht="13.2" x14ac:dyDescent="0.25">
      <c r="A220" s="73"/>
      <c r="B220" s="73"/>
    </row>
    <row r="221" spans="1:2" s="4" customFormat="1" ht="13.2" x14ac:dyDescent="0.25">
      <c r="A221" s="73"/>
      <c r="B221" s="73"/>
    </row>
    <row r="222" spans="1:2" s="4" customFormat="1" ht="13.2" x14ac:dyDescent="0.25">
      <c r="A222" s="73"/>
      <c r="B222" s="73"/>
    </row>
    <row r="223" spans="1:2" s="4" customFormat="1" ht="13.2" x14ac:dyDescent="0.25">
      <c r="A223" s="73"/>
      <c r="B223" s="73"/>
    </row>
    <row r="224" spans="1:2" s="4" customFormat="1" ht="13.2" x14ac:dyDescent="0.25">
      <c r="A224" s="73"/>
      <c r="B224" s="73"/>
    </row>
    <row r="225" spans="1:2" s="4" customFormat="1" ht="13.2" x14ac:dyDescent="0.25">
      <c r="A225" s="73"/>
      <c r="B225" s="73"/>
    </row>
    <row r="226" spans="1:2" s="4" customFormat="1" ht="13.2" x14ac:dyDescent="0.25">
      <c r="A226" s="73"/>
      <c r="B226" s="73"/>
    </row>
    <row r="227" spans="1:2" s="4" customFormat="1" ht="13.2" x14ac:dyDescent="0.25">
      <c r="A227" s="73"/>
      <c r="B227" s="73"/>
    </row>
    <row r="228" spans="1:2" s="4" customFormat="1" ht="13.2" x14ac:dyDescent="0.25">
      <c r="A228" s="73"/>
      <c r="B228" s="73"/>
    </row>
    <row r="229" spans="1:2" s="4" customFormat="1" ht="13.2" x14ac:dyDescent="0.25">
      <c r="A229" s="73"/>
      <c r="B229" s="73"/>
    </row>
    <row r="230" spans="1:2" s="4" customFormat="1" ht="13.2" x14ac:dyDescent="0.25">
      <c r="A230" s="73"/>
      <c r="B230" s="73"/>
    </row>
    <row r="231" spans="1:2" s="4" customFormat="1" ht="13.2" x14ac:dyDescent="0.25">
      <c r="A231" s="73"/>
      <c r="B231" s="73"/>
    </row>
    <row r="232" spans="1:2" s="4" customFormat="1" ht="13.2" x14ac:dyDescent="0.25">
      <c r="A232" s="73"/>
      <c r="B232" s="73"/>
    </row>
    <row r="233" spans="1:2" s="4" customFormat="1" ht="13.2" x14ac:dyDescent="0.25">
      <c r="A233" s="73"/>
      <c r="B233" s="73"/>
    </row>
    <row r="234" spans="1:2" s="4" customFormat="1" ht="13.2" x14ac:dyDescent="0.25">
      <c r="A234" s="73"/>
      <c r="B234" s="73"/>
    </row>
    <row r="235" spans="1:2" s="4" customFormat="1" ht="13.2" x14ac:dyDescent="0.25">
      <c r="A235" s="73"/>
      <c r="B235" s="73"/>
    </row>
    <row r="236" spans="1:2" s="4" customFormat="1" ht="13.2" x14ac:dyDescent="0.25">
      <c r="A236" s="73"/>
      <c r="B236" s="73"/>
    </row>
    <row r="237" spans="1:2" s="4" customFormat="1" ht="13.2" x14ac:dyDescent="0.25">
      <c r="A237" s="73"/>
      <c r="B237" s="73"/>
    </row>
    <row r="238" spans="1:2" s="4" customFormat="1" ht="13.2" x14ac:dyDescent="0.25">
      <c r="A238" s="73"/>
      <c r="B238" s="73"/>
    </row>
    <row r="239" spans="1:2" s="4" customFormat="1" ht="13.2" x14ac:dyDescent="0.25">
      <c r="A239" s="73"/>
      <c r="B239" s="73"/>
    </row>
    <row r="240" spans="1:2" s="4" customFormat="1" ht="13.2" x14ac:dyDescent="0.25">
      <c r="A240" s="73"/>
      <c r="B240" s="73"/>
    </row>
    <row r="241" spans="1:2" s="4" customFormat="1" ht="13.2" x14ac:dyDescent="0.25">
      <c r="A241" s="73"/>
      <c r="B241" s="73"/>
    </row>
    <row r="242" spans="1:2" s="4" customFormat="1" ht="13.2" x14ac:dyDescent="0.25">
      <c r="A242" s="73"/>
      <c r="B242" s="73"/>
    </row>
    <row r="243" spans="1:2" s="4" customFormat="1" ht="13.2" x14ac:dyDescent="0.25">
      <c r="A243" s="73"/>
      <c r="B243" s="73"/>
    </row>
    <row r="244" spans="1:2" s="4" customFormat="1" ht="13.2" x14ac:dyDescent="0.25">
      <c r="A244" s="73"/>
      <c r="B244" s="73"/>
    </row>
    <row r="245" spans="1:2" s="4" customFormat="1" ht="13.2" x14ac:dyDescent="0.25">
      <c r="A245" s="73"/>
      <c r="B245" s="73"/>
    </row>
    <row r="246" spans="1:2" s="4" customFormat="1" ht="13.2" x14ac:dyDescent="0.25">
      <c r="A246" s="73"/>
      <c r="B246" s="73"/>
    </row>
    <row r="247" spans="1:2" s="4" customFormat="1" ht="13.2" x14ac:dyDescent="0.25">
      <c r="A247" s="73"/>
      <c r="B247" s="73"/>
    </row>
    <row r="248" spans="1:2" s="4" customFormat="1" ht="13.2" x14ac:dyDescent="0.25">
      <c r="A248" s="73"/>
      <c r="B248" s="73"/>
    </row>
    <row r="249" spans="1:2" s="4" customFormat="1" ht="13.2" x14ac:dyDescent="0.25">
      <c r="A249" s="73"/>
      <c r="B249" s="73"/>
    </row>
    <row r="250" spans="1:2" s="4" customFormat="1" ht="13.2" x14ac:dyDescent="0.25">
      <c r="A250" s="73"/>
      <c r="B250" s="73"/>
    </row>
    <row r="251" spans="1:2" s="4" customFormat="1" ht="13.2" x14ac:dyDescent="0.25">
      <c r="A251" s="73"/>
      <c r="B251" s="73"/>
    </row>
    <row r="252" spans="1:2" s="4" customFormat="1" ht="13.2" x14ac:dyDescent="0.25">
      <c r="A252" s="73"/>
      <c r="B252" s="73"/>
    </row>
    <row r="253" spans="1:2" s="4" customFormat="1" ht="13.2" x14ac:dyDescent="0.25">
      <c r="A253" s="73"/>
      <c r="B253" s="73"/>
    </row>
    <row r="254" spans="1:2" s="4" customFormat="1" ht="13.2" x14ac:dyDescent="0.25">
      <c r="A254" s="73"/>
      <c r="B254" s="73"/>
    </row>
    <row r="255" spans="1:2" s="4" customFormat="1" ht="13.2" x14ac:dyDescent="0.25">
      <c r="A255" s="73"/>
      <c r="B255" s="73"/>
    </row>
    <row r="256" spans="1:2" s="4" customFormat="1" ht="13.2" x14ac:dyDescent="0.25">
      <c r="A256" s="73"/>
      <c r="B256" s="73"/>
    </row>
    <row r="257" spans="1:2" s="4" customFormat="1" ht="13.2" x14ac:dyDescent="0.25">
      <c r="A257" s="73"/>
      <c r="B257" s="73"/>
    </row>
    <row r="258" spans="1:2" s="4" customFormat="1" ht="13.2" x14ac:dyDescent="0.25">
      <c r="A258" s="73"/>
      <c r="B258" s="73"/>
    </row>
    <row r="259" spans="1:2" s="4" customFormat="1" ht="13.2" x14ac:dyDescent="0.25">
      <c r="A259" s="73"/>
      <c r="B259" s="73"/>
    </row>
    <row r="260" spans="1:2" s="4" customFormat="1" ht="13.2" x14ac:dyDescent="0.25">
      <c r="A260" s="73"/>
      <c r="B260" s="73"/>
    </row>
    <row r="261" spans="1:2" s="4" customFormat="1" ht="13.2" x14ac:dyDescent="0.25">
      <c r="A261" s="73"/>
      <c r="B261" s="73"/>
    </row>
    <row r="262" spans="1:2" s="4" customFormat="1" ht="13.2" x14ac:dyDescent="0.25">
      <c r="A262" s="73"/>
      <c r="B262" s="73"/>
    </row>
    <row r="263" spans="1:2" s="4" customFormat="1" ht="13.2" x14ac:dyDescent="0.25">
      <c r="A263" s="73"/>
      <c r="B263" s="73"/>
    </row>
    <row r="264" spans="1:2" s="4" customFormat="1" ht="13.2" x14ac:dyDescent="0.25">
      <c r="A264" s="73"/>
      <c r="B264" s="73"/>
    </row>
    <row r="265" spans="1:2" s="4" customFormat="1" ht="13.2" x14ac:dyDescent="0.25">
      <c r="A265" s="73"/>
      <c r="B265" s="73"/>
    </row>
    <row r="266" spans="1:2" s="4" customFormat="1" ht="13.2" x14ac:dyDescent="0.25">
      <c r="A266" s="73"/>
      <c r="B266" s="73"/>
    </row>
    <row r="267" spans="1:2" s="4" customFormat="1" ht="13.2" x14ac:dyDescent="0.25">
      <c r="A267" s="73"/>
      <c r="B267" s="73"/>
    </row>
    <row r="268" spans="1:2" s="4" customFormat="1" ht="13.2" x14ac:dyDescent="0.25">
      <c r="A268" s="73"/>
      <c r="B268" s="73"/>
    </row>
    <row r="269" spans="1:2" s="4" customFormat="1" ht="13.2" x14ac:dyDescent="0.25">
      <c r="A269" s="73"/>
      <c r="B269" s="73"/>
    </row>
    <row r="270" spans="1:2" s="4" customFormat="1" ht="13.2" x14ac:dyDescent="0.25">
      <c r="A270" s="73"/>
      <c r="B270" s="73"/>
    </row>
    <row r="271" spans="1:2" s="4" customFormat="1" ht="13.2" x14ac:dyDescent="0.25">
      <c r="A271" s="73"/>
      <c r="B271" s="73"/>
    </row>
    <row r="272" spans="1:2" s="4" customFormat="1" ht="13.2" x14ac:dyDescent="0.25">
      <c r="A272" s="73"/>
      <c r="B272" s="73"/>
    </row>
    <row r="273" spans="1:2" s="4" customFormat="1" ht="13.2" x14ac:dyDescent="0.25">
      <c r="A273" s="73"/>
      <c r="B273" s="73"/>
    </row>
    <row r="274" spans="1:2" s="4" customFormat="1" ht="13.2" x14ac:dyDescent="0.25">
      <c r="A274" s="73"/>
      <c r="B274" s="73"/>
    </row>
    <row r="275" spans="1:2" s="4" customFormat="1" ht="13.2" x14ac:dyDescent="0.25">
      <c r="A275" s="73"/>
      <c r="B275" s="73"/>
    </row>
    <row r="276" spans="1:2" s="4" customFormat="1" ht="13.2" x14ac:dyDescent="0.25">
      <c r="A276" s="73"/>
      <c r="B276" s="73"/>
    </row>
    <row r="277" spans="1:2" s="4" customFormat="1" ht="13.2" x14ac:dyDescent="0.25">
      <c r="A277" s="73"/>
      <c r="B277" s="73"/>
    </row>
    <row r="278" spans="1:2" s="4" customFormat="1" ht="13.2" x14ac:dyDescent="0.25">
      <c r="A278" s="73"/>
      <c r="B278" s="73"/>
    </row>
    <row r="279" spans="1:2" s="4" customFormat="1" ht="13.2" x14ac:dyDescent="0.25">
      <c r="A279" s="73"/>
      <c r="B279" s="73"/>
    </row>
    <row r="280" spans="1:2" s="4" customFormat="1" ht="13.2" x14ac:dyDescent="0.25">
      <c r="A280" s="73"/>
      <c r="B280" s="73"/>
    </row>
    <row r="281" spans="1:2" s="4" customFormat="1" ht="13.2" x14ac:dyDescent="0.25">
      <c r="A281" s="73"/>
      <c r="B281" s="73"/>
    </row>
    <row r="282" spans="1:2" s="4" customFormat="1" ht="13.2" x14ac:dyDescent="0.25">
      <c r="A282" s="73"/>
      <c r="B282" s="73"/>
    </row>
    <row r="283" spans="1:2" s="4" customFormat="1" ht="13.2" x14ac:dyDescent="0.25">
      <c r="A283" s="73"/>
      <c r="B283" s="73"/>
    </row>
    <row r="284" spans="1:2" s="4" customFormat="1" ht="13.2" x14ac:dyDescent="0.25">
      <c r="A284" s="73"/>
      <c r="B284" s="73"/>
    </row>
    <row r="285" spans="1:2" s="4" customFormat="1" ht="13.2" x14ac:dyDescent="0.25">
      <c r="A285" s="73"/>
      <c r="B285" s="73"/>
    </row>
    <row r="286" spans="1:2" s="4" customFormat="1" ht="13.2" x14ac:dyDescent="0.25">
      <c r="A286" s="73"/>
      <c r="B286" s="73"/>
    </row>
    <row r="287" spans="1:2" s="4" customFormat="1" ht="13.2" x14ac:dyDescent="0.25">
      <c r="A287" s="73"/>
      <c r="B287" s="73"/>
    </row>
    <row r="288" spans="1:2" s="4" customFormat="1" ht="13.2" x14ac:dyDescent="0.25">
      <c r="A288" s="73"/>
      <c r="B288" s="73"/>
    </row>
    <row r="289" spans="1:2" s="4" customFormat="1" ht="13.2" x14ac:dyDescent="0.25">
      <c r="A289" s="73"/>
      <c r="B289" s="73"/>
    </row>
    <row r="290" spans="1:2" s="4" customFormat="1" ht="13.2" x14ac:dyDescent="0.25">
      <c r="A290" s="73"/>
      <c r="B290" s="73"/>
    </row>
    <row r="291" spans="1:2" s="4" customFormat="1" ht="13.2" x14ac:dyDescent="0.25">
      <c r="A291" s="73"/>
      <c r="B291" s="73"/>
    </row>
    <row r="292" spans="1:2" s="4" customFormat="1" ht="13.2" x14ac:dyDescent="0.25">
      <c r="A292" s="73"/>
      <c r="B292" s="73"/>
    </row>
    <row r="293" spans="1:2" s="4" customFormat="1" ht="13.2" x14ac:dyDescent="0.25">
      <c r="A293" s="73"/>
      <c r="B293" s="73"/>
    </row>
    <row r="294" spans="1:2" s="4" customFormat="1" ht="13.2" x14ac:dyDescent="0.25">
      <c r="A294" s="73"/>
      <c r="B294" s="73"/>
    </row>
    <row r="295" spans="1:2" s="4" customFormat="1" ht="13.2" x14ac:dyDescent="0.25">
      <c r="A295" s="73"/>
      <c r="B295" s="73"/>
    </row>
    <row r="296" spans="1:2" s="4" customFormat="1" ht="13.2" x14ac:dyDescent="0.25">
      <c r="A296" s="73"/>
      <c r="B296" s="73"/>
    </row>
    <row r="297" spans="1:2" s="4" customFormat="1" ht="13.2" x14ac:dyDescent="0.25">
      <c r="A297" s="73"/>
      <c r="B297" s="73"/>
    </row>
    <row r="298" spans="1:2" s="4" customFormat="1" ht="13.2" x14ac:dyDescent="0.25">
      <c r="A298" s="73"/>
      <c r="B298" s="73"/>
    </row>
    <row r="299" spans="1:2" s="4" customFormat="1" ht="13.2" x14ac:dyDescent="0.25">
      <c r="A299" s="73"/>
      <c r="B299" s="73"/>
    </row>
    <row r="300" spans="1:2" s="4" customFormat="1" ht="13.2" x14ac:dyDescent="0.25">
      <c r="A300" s="73"/>
      <c r="B300" s="73"/>
    </row>
    <row r="301" spans="1:2" s="4" customFormat="1" ht="13.2" x14ac:dyDescent="0.25">
      <c r="A301" s="73"/>
      <c r="B301" s="73"/>
    </row>
    <row r="302" spans="1:2" s="4" customFormat="1" ht="13.2" x14ac:dyDescent="0.25">
      <c r="A302" s="73"/>
      <c r="B302" s="73"/>
    </row>
    <row r="303" spans="1:2" s="4" customFormat="1" ht="13.2" x14ac:dyDescent="0.25">
      <c r="A303" s="73"/>
      <c r="B303" s="73"/>
    </row>
    <row r="304" spans="1:2" s="4" customFormat="1" ht="13.2" x14ac:dyDescent="0.25">
      <c r="A304" s="73"/>
      <c r="B304" s="73"/>
    </row>
    <row r="305" spans="1:2" x14ac:dyDescent="0.3">
      <c r="A305" s="78"/>
      <c r="B305" s="78"/>
    </row>
    <row r="306" spans="1:2" x14ac:dyDescent="0.3">
      <c r="A306" s="78"/>
      <c r="B306" s="78"/>
    </row>
    <row r="307" spans="1:2" x14ac:dyDescent="0.3">
      <c r="A307" s="78"/>
      <c r="B307" s="78"/>
    </row>
    <row r="308" spans="1:2" x14ac:dyDescent="0.3">
      <c r="A308" s="78"/>
      <c r="B308" s="78"/>
    </row>
    <row r="309" spans="1:2" x14ac:dyDescent="0.3">
      <c r="A309" s="78"/>
      <c r="B309" s="78"/>
    </row>
    <row r="310" spans="1:2" x14ac:dyDescent="0.3">
      <c r="A310" s="78"/>
      <c r="B310" s="78"/>
    </row>
    <row r="311" spans="1:2" x14ac:dyDescent="0.3">
      <c r="A311" s="78"/>
      <c r="B311" s="78"/>
    </row>
    <row r="312" spans="1:2" x14ac:dyDescent="0.3">
      <c r="A312" s="78"/>
      <c r="B312" s="78"/>
    </row>
    <row r="313" spans="1:2" x14ac:dyDescent="0.3">
      <c r="A313" s="78"/>
      <c r="B313" s="78"/>
    </row>
    <row r="314" spans="1:2" x14ac:dyDescent="0.3">
      <c r="A314" s="78"/>
      <c r="B314" s="78"/>
    </row>
    <row r="315" spans="1:2" x14ac:dyDescent="0.3">
      <c r="A315" s="78"/>
      <c r="B315" s="78"/>
    </row>
    <row r="316" spans="1:2" x14ac:dyDescent="0.3">
      <c r="A316" s="78"/>
      <c r="B316" s="78"/>
    </row>
    <row r="317" spans="1:2" x14ac:dyDescent="0.3">
      <c r="A317" s="78"/>
      <c r="B317" s="78"/>
    </row>
    <row r="318" spans="1:2" x14ac:dyDescent="0.3">
      <c r="A318" s="78"/>
      <c r="B318" s="78"/>
    </row>
    <row r="319" spans="1:2" x14ac:dyDescent="0.3">
      <c r="A319" s="78"/>
      <c r="B319" s="78"/>
    </row>
    <row r="320" spans="1:2" x14ac:dyDescent="0.3">
      <c r="A320" s="78"/>
      <c r="B320" s="78"/>
    </row>
    <row r="321" spans="1:2" x14ac:dyDescent="0.3">
      <c r="A321" s="78"/>
      <c r="B321" s="78"/>
    </row>
    <row r="322" spans="1:2" x14ac:dyDescent="0.3">
      <c r="A322" s="78"/>
      <c r="B322" s="78"/>
    </row>
    <row r="323" spans="1:2" x14ac:dyDescent="0.3">
      <c r="A323" s="78"/>
      <c r="B323" s="78"/>
    </row>
    <row r="324" spans="1:2" x14ac:dyDescent="0.3">
      <c r="A324" s="78"/>
      <c r="B324" s="78"/>
    </row>
    <row r="325" spans="1:2" x14ac:dyDescent="0.3">
      <c r="A325" s="78"/>
      <c r="B325" s="78"/>
    </row>
    <row r="326" spans="1:2" x14ac:dyDescent="0.3">
      <c r="A326" s="78"/>
      <c r="B326" s="78"/>
    </row>
    <row r="327" spans="1:2" x14ac:dyDescent="0.3">
      <c r="A327" s="78"/>
      <c r="B327" s="78"/>
    </row>
    <row r="328" spans="1:2" x14ac:dyDescent="0.3">
      <c r="A328" s="78"/>
      <c r="B328" s="78"/>
    </row>
    <row r="329" spans="1:2" x14ac:dyDescent="0.3">
      <c r="A329" s="78"/>
      <c r="B329" s="78"/>
    </row>
    <row r="330" spans="1:2" x14ac:dyDescent="0.3">
      <c r="A330" s="78"/>
      <c r="B330" s="78"/>
    </row>
    <row r="331" spans="1:2" x14ac:dyDescent="0.3">
      <c r="A331" s="78"/>
      <c r="B331" s="78"/>
    </row>
    <row r="332" spans="1:2" x14ac:dyDescent="0.3">
      <c r="A332" s="78"/>
      <c r="B332" s="78"/>
    </row>
    <row r="333" spans="1:2" x14ac:dyDescent="0.3">
      <c r="A333" s="78"/>
      <c r="B333" s="78"/>
    </row>
    <row r="334" spans="1:2" x14ac:dyDescent="0.3">
      <c r="A334" s="78"/>
      <c r="B334" s="78"/>
    </row>
    <row r="335" spans="1:2" x14ac:dyDescent="0.3">
      <c r="A335" s="78"/>
      <c r="B335" s="78"/>
    </row>
    <row r="336" spans="1:2" x14ac:dyDescent="0.3">
      <c r="A336" s="78"/>
      <c r="B336" s="78"/>
    </row>
    <row r="337" spans="1:2" x14ac:dyDescent="0.3">
      <c r="A337" s="78"/>
      <c r="B337" s="78"/>
    </row>
    <row r="338" spans="1:2" x14ac:dyDescent="0.3">
      <c r="A338" s="78"/>
      <c r="B338" s="78"/>
    </row>
    <row r="339" spans="1:2" x14ac:dyDescent="0.3">
      <c r="A339" s="78"/>
      <c r="B339" s="78"/>
    </row>
    <row r="340" spans="1:2" x14ac:dyDescent="0.3">
      <c r="A340" s="78"/>
      <c r="B340" s="78"/>
    </row>
    <row r="341" spans="1:2" x14ac:dyDescent="0.3">
      <c r="A341" s="78"/>
      <c r="B341" s="78"/>
    </row>
    <row r="342" spans="1:2" x14ac:dyDescent="0.3">
      <c r="A342" s="78"/>
      <c r="B342" s="78"/>
    </row>
    <row r="343" spans="1:2" x14ac:dyDescent="0.3">
      <c r="A343" s="78"/>
      <c r="B343" s="78"/>
    </row>
    <row r="344" spans="1:2" x14ac:dyDescent="0.3">
      <c r="A344" s="78"/>
      <c r="B344" s="78"/>
    </row>
    <row r="345" spans="1:2" x14ac:dyDescent="0.3">
      <c r="A345" s="78"/>
      <c r="B345" s="78"/>
    </row>
    <row r="346" spans="1:2" x14ac:dyDescent="0.3">
      <c r="A346" s="78"/>
      <c r="B346" s="78"/>
    </row>
    <row r="347" spans="1:2" x14ac:dyDescent="0.3">
      <c r="A347" s="78"/>
      <c r="B347" s="78"/>
    </row>
    <row r="348" spans="1:2" x14ac:dyDescent="0.3">
      <c r="A348" s="78"/>
      <c r="B348" s="78"/>
    </row>
    <row r="349" spans="1:2" x14ac:dyDescent="0.3">
      <c r="A349" s="78"/>
      <c r="B349" s="78"/>
    </row>
    <row r="350" spans="1:2" x14ac:dyDescent="0.3">
      <c r="A350" s="78"/>
      <c r="B350" s="78"/>
    </row>
    <row r="351" spans="1:2" x14ac:dyDescent="0.3">
      <c r="A351" s="78"/>
      <c r="B351" s="78"/>
    </row>
    <row r="352" spans="1:2" x14ac:dyDescent="0.3">
      <c r="A352" s="78"/>
      <c r="B352" s="78"/>
    </row>
    <row r="353" spans="1:2" x14ac:dyDescent="0.3">
      <c r="A353" s="78"/>
      <c r="B353" s="78"/>
    </row>
    <row r="354" spans="1:2" x14ac:dyDescent="0.3">
      <c r="A354" s="78"/>
      <c r="B354" s="78"/>
    </row>
    <row r="355" spans="1:2" x14ac:dyDescent="0.3">
      <c r="A355" s="78"/>
      <c r="B355" s="78"/>
    </row>
    <row r="356" spans="1:2" x14ac:dyDescent="0.3">
      <c r="A356" s="78"/>
      <c r="B356" s="78"/>
    </row>
    <row r="357" spans="1:2" x14ac:dyDescent="0.3">
      <c r="A357" s="78"/>
      <c r="B357" s="78"/>
    </row>
    <row r="358" spans="1:2" x14ac:dyDescent="0.3">
      <c r="A358" s="78"/>
      <c r="B358" s="78"/>
    </row>
    <row r="359" spans="1:2" x14ac:dyDescent="0.3">
      <c r="A359" s="78"/>
      <c r="B359" s="78"/>
    </row>
    <row r="360" spans="1:2" x14ac:dyDescent="0.3">
      <c r="A360" s="78"/>
      <c r="B360" s="78"/>
    </row>
    <row r="361" spans="1:2" x14ac:dyDescent="0.3">
      <c r="A361" s="78"/>
      <c r="B361" s="78"/>
    </row>
    <row r="362" spans="1:2" x14ac:dyDescent="0.3">
      <c r="A362" s="78"/>
      <c r="B362" s="78"/>
    </row>
    <row r="363" spans="1:2" x14ac:dyDescent="0.3">
      <c r="A363" s="78"/>
      <c r="B363" s="78"/>
    </row>
    <row r="364" spans="1:2" x14ac:dyDescent="0.3">
      <c r="A364" s="78"/>
      <c r="B364" s="78"/>
    </row>
    <row r="365" spans="1:2" x14ac:dyDescent="0.3">
      <c r="A365" s="78"/>
      <c r="B365" s="78"/>
    </row>
    <row r="366" spans="1:2" x14ac:dyDescent="0.3">
      <c r="A366" s="78"/>
      <c r="B366" s="78"/>
    </row>
    <row r="367" spans="1:2" x14ac:dyDescent="0.3">
      <c r="A367" s="78"/>
      <c r="B367" s="78"/>
    </row>
    <row r="368" spans="1:2" x14ac:dyDescent="0.3">
      <c r="A368" s="78"/>
      <c r="B368" s="78"/>
    </row>
    <row r="369" spans="1:2" x14ac:dyDescent="0.3">
      <c r="A369" s="78"/>
      <c r="B369" s="78"/>
    </row>
    <row r="370" spans="1:2" x14ac:dyDescent="0.3">
      <c r="A370" s="78"/>
      <c r="B370" s="78"/>
    </row>
  </sheetData>
  <mergeCells count="178">
    <mergeCell ref="B87:C87"/>
    <mergeCell ref="I93:K93"/>
    <mergeCell ref="A95:C95"/>
    <mergeCell ref="I103:J103"/>
    <mergeCell ref="GP86:GQ86"/>
    <mergeCell ref="GR86:GS86"/>
    <mergeCell ref="GT86:GU86"/>
    <mergeCell ref="GV86:GW86"/>
    <mergeCell ref="GX86:GY86"/>
    <mergeCell ref="GZ86:HA86"/>
    <mergeCell ref="GD86:GE86"/>
    <mergeCell ref="GF86:GG86"/>
    <mergeCell ref="GH86:GI86"/>
    <mergeCell ref="GJ86:GK86"/>
    <mergeCell ref="GL86:GM86"/>
    <mergeCell ref="GN86:GO86"/>
    <mergeCell ref="FR86:FS86"/>
    <mergeCell ref="FT86:FU86"/>
    <mergeCell ref="FV86:FW86"/>
    <mergeCell ref="FX86:FY86"/>
    <mergeCell ref="FZ86:GA86"/>
    <mergeCell ref="GB86:GC86"/>
    <mergeCell ref="FF86:FG86"/>
    <mergeCell ref="FH86:FI86"/>
    <mergeCell ref="FJ86:FK86"/>
    <mergeCell ref="FL86:FM86"/>
    <mergeCell ref="FN86:FO86"/>
    <mergeCell ref="FP86:FQ86"/>
    <mergeCell ref="ET86:EU86"/>
    <mergeCell ref="EV86:EW86"/>
    <mergeCell ref="EX86:EY86"/>
    <mergeCell ref="EZ86:FA86"/>
    <mergeCell ref="FB86:FC86"/>
    <mergeCell ref="FD86:FE86"/>
    <mergeCell ref="EH86:EI86"/>
    <mergeCell ref="EJ86:EK86"/>
    <mergeCell ref="EL86:EM86"/>
    <mergeCell ref="EN86:EO86"/>
    <mergeCell ref="EP86:EQ86"/>
    <mergeCell ref="ER86:ES86"/>
    <mergeCell ref="DV86:DW86"/>
    <mergeCell ref="DX86:DY86"/>
    <mergeCell ref="DZ86:EA86"/>
    <mergeCell ref="EB86:EC86"/>
    <mergeCell ref="ED86:EE86"/>
    <mergeCell ref="EF86:EG86"/>
    <mergeCell ref="DJ86:DK86"/>
    <mergeCell ref="DL86:DM86"/>
    <mergeCell ref="DN86:DO86"/>
    <mergeCell ref="DP86:DQ86"/>
    <mergeCell ref="DR86:DS86"/>
    <mergeCell ref="DT86:DU86"/>
    <mergeCell ref="CX86:CY86"/>
    <mergeCell ref="CZ86:DA86"/>
    <mergeCell ref="DB86:DC86"/>
    <mergeCell ref="DD86:DE86"/>
    <mergeCell ref="DF86:DG86"/>
    <mergeCell ref="DH86:DI86"/>
    <mergeCell ref="CL86:CM86"/>
    <mergeCell ref="CN86:CO86"/>
    <mergeCell ref="CP86:CQ86"/>
    <mergeCell ref="CR86:CS86"/>
    <mergeCell ref="CT86:CU86"/>
    <mergeCell ref="CV86:CW86"/>
    <mergeCell ref="BZ86:CA86"/>
    <mergeCell ref="CB86:CC86"/>
    <mergeCell ref="CD86:CE86"/>
    <mergeCell ref="CF86:CG86"/>
    <mergeCell ref="CH86:CI86"/>
    <mergeCell ref="CJ86:CK86"/>
    <mergeCell ref="BN86:BO86"/>
    <mergeCell ref="BP86:BQ86"/>
    <mergeCell ref="BR86:BS86"/>
    <mergeCell ref="BT86:BU86"/>
    <mergeCell ref="BV86:BW86"/>
    <mergeCell ref="BX86:BY86"/>
    <mergeCell ref="BB86:BC86"/>
    <mergeCell ref="BD86:BE86"/>
    <mergeCell ref="BF86:BG86"/>
    <mergeCell ref="BH86:BI86"/>
    <mergeCell ref="BJ86:BK86"/>
    <mergeCell ref="BL86:BM86"/>
    <mergeCell ref="AP86:AQ86"/>
    <mergeCell ref="AR86:AS86"/>
    <mergeCell ref="AT86:AU86"/>
    <mergeCell ref="AV86:AW86"/>
    <mergeCell ref="AX86:AY86"/>
    <mergeCell ref="AZ86:BA86"/>
    <mergeCell ref="AD86:AE86"/>
    <mergeCell ref="AF86:AG86"/>
    <mergeCell ref="AH86:AI86"/>
    <mergeCell ref="AJ86:AK86"/>
    <mergeCell ref="AL86:AM86"/>
    <mergeCell ref="AN86:AO86"/>
    <mergeCell ref="R86:S86"/>
    <mergeCell ref="T86:U86"/>
    <mergeCell ref="V86:W86"/>
    <mergeCell ref="X86:Y86"/>
    <mergeCell ref="Z86:AA86"/>
    <mergeCell ref="AB86:AC86"/>
    <mergeCell ref="B74:C74"/>
    <mergeCell ref="B76:C76"/>
    <mergeCell ref="B85:B86"/>
    <mergeCell ref="L86:M86"/>
    <mergeCell ref="N86:O86"/>
    <mergeCell ref="P86:Q86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</mergeCells>
  <conditionalFormatting sqref="J67:K84">
    <cfRule type="expression" dxfId="19" priority="10">
      <formula>ROUND(J67,0)-J67&lt;&gt;0</formula>
    </cfRule>
  </conditionalFormatting>
  <conditionalFormatting sqref="J69:J70">
    <cfRule type="expression" dxfId="17" priority="9">
      <formula>ROUND(J69,0)-J69&lt;&gt;0</formula>
    </cfRule>
  </conditionalFormatting>
  <conditionalFormatting sqref="J58:K64">
    <cfRule type="expression" dxfId="15" priority="8">
      <formula>ROUND(J58,0)-J58&lt;&gt;0</formula>
    </cfRule>
  </conditionalFormatting>
  <conditionalFormatting sqref="I45:K55">
    <cfRule type="expression" dxfId="13" priority="7">
      <formula>ROUND(I45,0)-I45&lt;&gt;0</formula>
    </cfRule>
  </conditionalFormatting>
  <conditionalFormatting sqref="H38:J38 H31:J36">
    <cfRule type="expression" dxfId="11" priority="6">
      <formula>ROUND(H31,0)-H31&lt;&gt;0</formula>
    </cfRule>
  </conditionalFormatting>
  <conditionalFormatting sqref="H22:K22 H15:K20">
    <cfRule type="expression" dxfId="9" priority="5">
      <formula>ROUND(H15,0)-H15&lt;&gt;0</formula>
    </cfRule>
  </conditionalFormatting>
  <conditionalFormatting sqref="H24:K25">
    <cfRule type="expression" dxfId="7" priority="4">
      <formula>ROUND(H24,0)-H24&lt;&gt;0</formula>
    </cfRule>
  </conditionalFormatting>
  <conditionalFormatting sqref="H27">
    <cfRule type="expression" dxfId="5" priority="3">
      <formula>ROUND(H27,0)-H27&lt;&gt;0</formula>
    </cfRule>
  </conditionalFormatting>
  <conditionalFormatting sqref="H21:K21">
    <cfRule type="expression" dxfId="3" priority="2">
      <formula>ROUND(H21,0)-H21&lt;&gt;0</formula>
    </cfRule>
  </conditionalFormatting>
  <conditionalFormatting sqref="H37:J37">
    <cfRule type="expression" dxfId="1" priority="1">
      <formula>ROUND(H37,0)-H37&lt;&gt;0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367"/>
  <sheetViews>
    <sheetView zoomScale="30" zoomScaleNormal="30" workbookViewId="0">
      <selection activeCell="Q1" sqref="Q1:AD1048576"/>
    </sheetView>
  </sheetViews>
  <sheetFormatPr defaultColWidth="9.109375" defaultRowHeight="14.4" x14ac:dyDescent="0.3"/>
  <cols>
    <col min="1" max="1" width="21.33203125" style="2" customWidth="1"/>
    <col min="2" max="2" width="48.88671875" style="2" customWidth="1"/>
    <col min="3" max="3" width="96.109375" style="2" customWidth="1"/>
    <col min="4" max="4" width="17.33203125" style="2" customWidth="1"/>
    <col min="5" max="5" width="50.5546875" style="2" customWidth="1"/>
    <col min="6" max="6" width="32.5546875" style="2" customWidth="1"/>
    <col min="7" max="7" width="42.88671875" style="2" customWidth="1"/>
    <col min="8" max="8" width="41.88671875" style="2" customWidth="1"/>
    <col min="9" max="9" width="33.109375" style="2" customWidth="1"/>
    <col min="10" max="10" width="30.88671875" style="2" customWidth="1"/>
    <col min="11" max="11" width="30.33203125" style="2" customWidth="1"/>
    <col min="12" max="16" width="24.5546875" style="2" hidden="1" customWidth="1"/>
    <col min="17" max="17" width="37.44140625" style="2" hidden="1" customWidth="1"/>
    <col min="18" max="19" width="30.33203125" style="2" hidden="1" customWidth="1"/>
    <col min="20" max="20" width="31.6640625" style="2" hidden="1" customWidth="1"/>
    <col min="21" max="21" width="32.6640625" style="2" hidden="1" customWidth="1"/>
    <col min="22" max="30" width="0" style="2" hidden="1" customWidth="1"/>
    <col min="31" max="16384" width="9.109375" style="2"/>
  </cols>
  <sheetData>
    <row r="1" spans="1:19" ht="22.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2.8" x14ac:dyDescent="0.4">
      <c r="A2" s="1"/>
      <c r="B2" s="1"/>
      <c r="C2" s="1"/>
      <c r="D2" s="1"/>
      <c r="E2" s="1"/>
      <c r="F2" s="1"/>
      <c r="G2" s="1"/>
      <c r="H2" s="128" t="s">
        <v>15</v>
      </c>
      <c r="I2" s="128"/>
      <c r="J2" s="128"/>
      <c r="K2" s="128"/>
    </row>
    <row r="3" spans="1:19" ht="22.8" x14ac:dyDescent="0.4">
      <c r="A3" s="1"/>
      <c r="B3" s="1"/>
      <c r="C3" s="1"/>
      <c r="D3" s="1"/>
      <c r="E3" s="1"/>
      <c r="F3" s="1"/>
      <c r="G3" s="1"/>
      <c r="H3" s="128" t="s">
        <v>16</v>
      </c>
      <c r="I3" s="128"/>
      <c r="J3" s="128"/>
      <c r="K3" s="128"/>
    </row>
    <row r="4" spans="1:19" ht="22.8" x14ac:dyDescent="0.4">
      <c r="A4" s="1"/>
      <c r="B4" s="1"/>
      <c r="C4" s="1"/>
      <c r="D4" s="1"/>
      <c r="E4" s="1"/>
      <c r="F4" s="1"/>
      <c r="G4" s="1"/>
      <c r="H4" s="128" t="s">
        <v>17</v>
      </c>
      <c r="I4" s="128"/>
      <c r="J4" s="128"/>
      <c r="K4" s="128"/>
    </row>
    <row r="5" spans="1:19" ht="22.8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4" x14ac:dyDescent="0.95">
      <c r="A7" s="129" t="s">
        <v>173</v>
      </c>
      <c r="B7" s="129"/>
      <c r="C7" s="129"/>
      <c r="D7" s="129"/>
      <c r="E7" s="130"/>
      <c r="F7" s="130"/>
      <c r="G7" s="130"/>
      <c r="H7" s="130"/>
      <c r="I7" s="130"/>
      <c r="J7" s="130"/>
      <c r="K7" s="130"/>
    </row>
    <row r="8" spans="1:19" ht="52.8" x14ac:dyDescent="0.85">
      <c r="A8" s="129" t="s">
        <v>13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9" ht="37.5" customHeight="1" x14ac:dyDescent="0.55000000000000004">
      <c r="A9" s="131" t="s">
        <v>18</v>
      </c>
      <c r="B9" s="131"/>
      <c r="C9" s="131"/>
      <c r="D9" s="131"/>
      <c r="E9" s="132"/>
      <c r="F9" s="132"/>
      <c r="G9" s="132"/>
      <c r="H9" s="132"/>
      <c r="I9" s="132"/>
      <c r="J9" s="132"/>
      <c r="K9" s="132"/>
    </row>
    <row r="10" spans="1:19" s="4" customFormat="1" ht="32.25" customHeight="1" x14ac:dyDescent="0.25">
      <c r="A10" s="133" t="s">
        <v>19</v>
      </c>
      <c r="B10" s="135" t="s">
        <v>0</v>
      </c>
      <c r="C10" s="136"/>
      <c r="D10" s="139" t="s">
        <v>20</v>
      </c>
      <c r="E10" s="141" t="s">
        <v>21</v>
      </c>
      <c r="F10" s="142"/>
      <c r="G10" s="142"/>
      <c r="H10" s="142"/>
      <c r="I10" s="142"/>
      <c r="J10" s="143"/>
      <c r="K10" s="144"/>
    </row>
    <row r="11" spans="1:19" s="4" customFormat="1" ht="114.75" customHeight="1" x14ac:dyDescent="0.25">
      <c r="A11" s="134"/>
      <c r="B11" s="137"/>
      <c r="C11" s="138"/>
      <c r="D11" s="140"/>
      <c r="E11" s="5" t="s">
        <v>22</v>
      </c>
      <c r="F11" s="5" t="s">
        <v>23</v>
      </c>
      <c r="G11" s="90" t="s">
        <v>24</v>
      </c>
      <c r="H11" s="90" t="s">
        <v>1</v>
      </c>
      <c r="I11" s="90" t="s">
        <v>2</v>
      </c>
      <c r="J11" s="90" t="s">
        <v>3</v>
      </c>
      <c r="K11" s="90" t="s">
        <v>4</v>
      </c>
    </row>
    <row r="12" spans="1:19" s="4" customFormat="1" ht="25.5" hidden="1" customHeight="1" x14ac:dyDescent="0.5">
      <c r="A12" s="6">
        <v>1</v>
      </c>
      <c r="B12" s="145">
        <v>2</v>
      </c>
      <c r="C12" s="145"/>
      <c r="D12" s="7">
        <v>3</v>
      </c>
      <c r="E12" s="8">
        <v>4</v>
      </c>
      <c r="F12" s="8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</row>
    <row r="13" spans="1:19" s="12" customFormat="1" ht="62.25" customHeight="1" x14ac:dyDescent="0.55000000000000004">
      <c r="A13" s="9">
        <v>1</v>
      </c>
      <c r="B13" s="126" t="s">
        <v>25</v>
      </c>
      <c r="C13" s="127"/>
      <c r="D13" s="10" t="s">
        <v>26</v>
      </c>
      <c r="E13" s="11">
        <f t="shared" ref="E13:E22" si="0">G13-F13</f>
        <v>128146935</v>
      </c>
      <c r="F13" s="11"/>
      <c r="G13" s="11">
        <f t="shared" ref="G13:G24" si="1">H13+I13+J13+K13</f>
        <v>128146935</v>
      </c>
      <c r="H13" s="11">
        <f>H14+H23+H26+H30</f>
        <v>120040600</v>
      </c>
      <c r="I13" s="11">
        <f>I14+I23+I26+I30</f>
        <v>4103214</v>
      </c>
      <c r="J13" s="11">
        <f>J14+J23+J26+J30</f>
        <v>4003121</v>
      </c>
      <c r="K13" s="11"/>
      <c r="Q13" s="13">
        <v>134216903</v>
      </c>
      <c r="R13" s="13">
        <f t="shared" ref="R13:R39" si="2">E13-Q13</f>
        <v>-6069968</v>
      </c>
      <c r="S13" s="82">
        <f>R13/Q13*100</f>
        <v>-4.5225063790959323</v>
      </c>
    </row>
    <row r="14" spans="1:19" s="12" customFormat="1" ht="65.25" customHeight="1" x14ac:dyDescent="0.55000000000000004">
      <c r="A14" s="14" t="s">
        <v>27</v>
      </c>
      <c r="B14" s="152" t="s">
        <v>28</v>
      </c>
      <c r="C14" s="153"/>
      <c r="D14" s="15" t="s">
        <v>26</v>
      </c>
      <c r="E14" s="16">
        <f t="shared" si="0"/>
        <v>111563996</v>
      </c>
      <c r="F14" s="16"/>
      <c r="G14" s="16">
        <f>H14+I14+J14+K14</f>
        <v>111563996</v>
      </c>
      <c r="H14" s="16">
        <f>SUM(H15:H22)</f>
        <v>101815026</v>
      </c>
      <c r="I14" s="16">
        <f>SUM(I15:I22)</f>
        <v>4103214</v>
      </c>
      <c r="J14" s="16">
        <f>SUM(J15:J22)</f>
        <v>5645756</v>
      </c>
      <c r="K14" s="16"/>
      <c r="Q14" s="13">
        <v>116896035</v>
      </c>
      <c r="R14" s="13">
        <f t="shared" si="2"/>
        <v>-5332039</v>
      </c>
      <c r="S14" s="13">
        <f t="shared" ref="S14:S24" si="3">R14/Q14*100</f>
        <v>-4.5613514607231975</v>
      </c>
    </row>
    <row r="15" spans="1:19" s="12" customFormat="1" ht="63.75" customHeight="1" x14ac:dyDescent="0.55000000000000004">
      <c r="A15" s="17" t="s">
        <v>29</v>
      </c>
      <c r="B15" s="146" t="s">
        <v>30</v>
      </c>
      <c r="C15" s="147"/>
      <c r="D15" s="18" t="s">
        <v>26</v>
      </c>
      <c r="E15" s="19">
        <f t="shared" si="0"/>
        <v>8578597</v>
      </c>
      <c r="F15" s="19"/>
      <c r="G15" s="20">
        <f t="shared" si="1"/>
        <v>8578597</v>
      </c>
      <c r="H15" s="19">
        <v>8518954</v>
      </c>
      <c r="I15" s="19"/>
      <c r="J15" s="19">
        <v>59643</v>
      </c>
      <c r="K15" s="19"/>
      <c r="Q15" s="86">
        <v>9047125</v>
      </c>
      <c r="R15" s="13">
        <f t="shared" si="2"/>
        <v>-468528</v>
      </c>
      <c r="S15" s="13">
        <f t="shared" si="3"/>
        <v>-5.1787501554361199</v>
      </c>
    </row>
    <row r="16" spans="1:19" s="12" customFormat="1" ht="61.5" customHeight="1" x14ac:dyDescent="0.55000000000000004">
      <c r="A16" s="17" t="s">
        <v>31</v>
      </c>
      <c r="B16" s="146" t="s">
        <v>32</v>
      </c>
      <c r="C16" s="147"/>
      <c r="D16" s="18" t="s">
        <v>26</v>
      </c>
      <c r="E16" s="19">
        <f t="shared" si="0"/>
        <v>84958311</v>
      </c>
      <c r="F16" s="19"/>
      <c r="G16" s="20">
        <f t="shared" si="1"/>
        <v>84958311</v>
      </c>
      <c r="H16" s="19">
        <f>[2]Лист1!B5</f>
        <v>78545823</v>
      </c>
      <c r="I16" s="19">
        <f>[2]Лист1!B6</f>
        <v>4103214</v>
      </c>
      <c r="J16" s="19">
        <f>[2]Лист1!B7</f>
        <v>2309274</v>
      </c>
      <c r="K16" s="19"/>
      <c r="Q16" s="86">
        <v>89141189</v>
      </c>
      <c r="R16" s="13">
        <f t="shared" si="2"/>
        <v>-4182878</v>
      </c>
      <c r="S16" s="13">
        <f t="shared" si="3"/>
        <v>-4.6924188996402094</v>
      </c>
    </row>
    <row r="17" spans="1:19" s="12" customFormat="1" ht="59.25" customHeight="1" x14ac:dyDescent="0.55000000000000004">
      <c r="A17" s="17" t="s">
        <v>33</v>
      </c>
      <c r="B17" s="154" t="s">
        <v>34</v>
      </c>
      <c r="C17" s="155"/>
      <c r="D17" s="18" t="s">
        <v>26</v>
      </c>
      <c r="E17" s="19">
        <f t="shared" si="0"/>
        <v>10105615</v>
      </c>
      <c r="F17" s="19"/>
      <c r="G17" s="20">
        <f t="shared" si="1"/>
        <v>10105615</v>
      </c>
      <c r="H17" s="19">
        <v>10105615</v>
      </c>
      <c r="I17" s="19"/>
      <c r="J17" s="19"/>
      <c r="K17" s="19"/>
      <c r="Q17" s="86">
        <v>10143540</v>
      </c>
      <c r="R17" s="13">
        <f t="shared" si="2"/>
        <v>-37925</v>
      </c>
      <c r="S17" s="13">
        <f>R17/Q17*100</f>
        <v>-0.37388327940738636</v>
      </c>
    </row>
    <row r="18" spans="1:19" s="12" customFormat="1" ht="59.25" customHeight="1" x14ac:dyDescent="0.55000000000000004">
      <c r="A18" s="17" t="s">
        <v>35</v>
      </c>
      <c r="B18" s="146" t="s">
        <v>36</v>
      </c>
      <c r="C18" s="147"/>
      <c r="D18" s="18" t="s">
        <v>26</v>
      </c>
      <c r="E18" s="19">
        <f t="shared" si="0"/>
        <v>6538636</v>
      </c>
      <c r="F18" s="19"/>
      <c r="G18" s="20">
        <f t="shared" si="1"/>
        <v>6538636</v>
      </c>
      <c r="H18" s="19">
        <f>[2]Лист1!B18</f>
        <v>3442676</v>
      </c>
      <c r="I18" s="19"/>
      <c r="J18" s="19">
        <f>[2]Лист1!B20</f>
        <v>3095960</v>
      </c>
      <c r="K18" s="19"/>
      <c r="Q18" s="86">
        <v>6923191</v>
      </c>
      <c r="R18" s="13">
        <f t="shared" si="2"/>
        <v>-384555</v>
      </c>
      <c r="S18" s="13">
        <f t="shared" si="3"/>
        <v>-5.5545918060039075</v>
      </c>
    </row>
    <row r="19" spans="1:19" s="12" customFormat="1" ht="69" customHeight="1" x14ac:dyDescent="0.55000000000000004">
      <c r="A19" s="17" t="s">
        <v>37</v>
      </c>
      <c r="B19" s="156" t="s">
        <v>38</v>
      </c>
      <c r="C19" s="157"/>
      <c r="D19" s="18" t="s">
        <v>26</v>
      </c>
      <c r="E19" s="19">
        <f t="shared" si="0"/>
        <v>180879</v>
      </c>
      <c r="F19" s="19"/>
      <c r="G19" s="20">
        <f t="shared" si="1"/>
        <v>180879</v>
      </c>
      <c r="H19" s="19"/>
      <c r="I19" s="19"/>
      <c r="J19" s="19">
        <v>180879</v>
      </c>
      <c r="K19" s="19"/>
      <c r="Q19" s="86">
        <v>224767</v>
      </c>
      <c r="R19" s="13">
        <f t="shared" si="2"/>
        <v>-43888</v>
      </c>
      <c r="S19" s="13">
        <f t="shared" si="3"/>
        <v>-19.525998033519155</v>
      </c>
    </row>
    <row r="20" spans="1:19" s="12" customFormat="1" ht="85.5" customHeight="1" x14ac:dyDescent="0.55000000000000004">
      <c r="A20" s="17" t="s">
        <v>39</v>
      </c>
      <c r="B20" s="156" t="s">
        <v>41</v>
      </c>
      <c r="C20" s="157"/>
      <c r="D20" s="18" t="s">
        <v>26</v>
      </c>
      <c r="E20" s="19">
        <f t="shared" si="0"/>
        <v>328838</v>
      </c>
      <c r="F20" s="19"/>
      <c r="G20" s="20">
        <f t="shared" si="1"/>
        <v>328838</v>
      </c>
      <c r="H20" s="19">
        <v>328838</v>
      </c>
      <c r="I20" s="19"/>
      <c r="J20" s="19"/>
      <c r="K20" s="19"/>
      <c r="Q20" s="86">
        <v>350623</v>
      </c>
      <c r="R20" s="13">
        <f t="shared" si="2"/>
        <v>-21785</v>
      </c>
      <c r="S20" s="13">
        <f t="shared" si="3"/>
        <v>-6.2132261717000885</v>
      </c>
    </row>
    <row r="21" spans="1:19" s="12" customFormat="1" ht="70.5" customHeight="1" x14ac:dyDescent="0.55000000000000004">
      <c r="A21" s="17" t="s">
        <v>40</v>
      </c>
      <c r="B21" s="156" t="s">
        <v>43</v>
      </c>
      <c r="C21" s="157"/>
      <c r="D21" s="18" t="s">
        <v>26</v>
      </c>
      <c r="E21" s="19">
        <f t="shared" si="0"/>
        <v>0</v>
      </c>
      <c r="F21" s="19"/>
      <c r="G21" s="20">
        <f t="shared" si="1"/>
        <v>0</v>
      </c>
      <c r="H21" s="19"/>
      <c r="I21" s="19"/>
      <c r="J21" s="19">
        <v>0</v>
      </c>
      <c r="K21" s="19"/>
      <c r="Q21" s="13">
        <v>0</v>
      </c>
      <c r="R21" s="13">
        <f t="shared" si="2"/>
        <v>0</v>
      </c>
      <c r="S21" s="13" t="e">
        <f>R21/Q21*100</f>
        <v>#DIV/0!</v>
      </c>
    </row>
    <row r="22" spans="1:19" s="12" customFormat="1" ht="63.75" customHeight="1" x14ac:dyDescent="0.55000000000000004">
      <c r="A22" s="17" t="s">
        <v>42</v>
      </c>
      <c r="B22" s="156" t="s">
        <v>44</v>
      </c>
      <c r="C22" s="157"/>
      <c r="D22" s="18" t="s">
        <v>26</v>
      </c>
      <c r="E22" s="19">
        <f t="shared" si="0"/>
        <v>873120</v>
      </c>
      <c r="F22" s="19"/>
      <c r="G22" s="20">
        <f t="shared" si="1"/>
        <v>873120</v>
      </c>
      <c r="H22" s="19">
        <v>873120</v>
      </c>
      <c r="I22" s="19"/>
      <c r="J22" s="19"/>
      <c r="K22" s="19"/>
      <c r="Q22" s="86">
        <v>1065600</v>
      </c>
      <c r="R22" s="13">
        <f t="shared" si="2"/>
        <v>-192480</v>
      </c>
      <c r="S22" s="13">
        <f>R22/Q22*100</f>
        <v>-18.063063063063062</v>
      </c>
    </row>
    <row r="23" spans="1:19" s="12" customFormat="1" ht="62.25" customHeight="1" x14ac:dyDescent="0.55000000000000004">
      <c r="A23" s="14" t="s">
        <v>45</v>
      </c>
      <c r="B23" s="152" t="s">
        <v>46</v>
      </c>
      <c r="C23" s="153"/>
      <c r="D23" s="15" t="s">
        <v>26</v>
      </c>
      <c r="E23" s="21">
        <f>E24+E25</f>
        <v>5701378</v>
      </c>
      <c r="F23" s="21"/>
      <c r="G23" s="16">
        <f t="shared" si="1"/>
        <v>5701378</v>
      </c>
      <c r="H23" s="16">
        <f>H24+H25</f>
        <v>5701378</v>
      </c>
      <c r="I23" s="16"/>
      <c r="J23" s="16"/>
      <c r="K23" s="16"/>
      <c r="Q23" s="13">
        <v>5797749</v>
      </c>
      <c r="R23" s="13">
        <f t="shared" si="2"/>
        <v>-96371</v>
      </c>
      <c r="S23" s="13">
        <f t="shared" si="3"/>
        <v>-1.6622140765321161</v>
      </c>
    </row>
    <row r="24" spans="1:19" s="12" customFormat="1" ht="56.25" customHeight="1" x14ac:dyDescent="0.55000000000000004">
      <c r="A24" s="17" t="s">
        <v>47</v>
      </c>
      <c r="B24" s="146" t="s">
        <v>48</v>
      </c>
      <c r="C24" s="147"/>
      <c r="D24" s="18" t="s">
        <v>26</v>
      </c>
      <c r="E24" s="19">
        <f>G24-F24</f>
        <v>5701378</v>
      </c>
      <c r="F24" s="19"/>
      <c r="G24" s="20">
        <f t="shared" si="1"/>
        <v>5701378</v>
      </c>
      <c r="H24" s="19">
        <v>5701378</v>
      </c>
      <c r="I24" s="19"/>
      <c r="J24" s="19"/>
      <c r="K24" s="19"/>
      <c r="Q24" s="86">
        <v>5797749</v>
      </c>
      <c r="R24" s="13">
        <f t="shared" si="2"/>
        <v>-96371</v>
      </c>
      <c r="S24" s="13">
        <f t="shared" si="3"/>
        <v>-1.6622140765321161</v>
      </c>
    </row>
    <row r="25" spans="1:19" s="12" customFormat="1" ht="62.25" customHeight="1" x14ac:dyDescent="0.55000000000000004">
      <c r="A25" s="17" t="s">
        <v>49</v>
      </c>
      <c r="B25" s="146" t="s">
        <v>50</v>
      </c>
      <c r="C25" s="147"/>
      <c r="D25" s="18" t="s">
        <v>26</v>
      </c>
      <c r="E25" s="19"/>
      <c r="F25" s="19"/>
      <c r="G25" s="20"/>
      <c r="H25" s="19"/>
      <c r="I25" s="19"/>
      <c r="J25" s="19"/>
      <c r="K25" s="19"/>
      <c r="Q25" s="13"/>
      <c r="R25" s="13">
        <f t="shared" si="2"/>
        <v>0</v>
      </c>
    </row>
    <row r="26" spans="1:19" s="12" customFormat="1" ht="78.75" customHeight="1" x14ac:dyDescent="0.55000000000000004">
      <c r="A26" s="14" t="s">
        <v>51</v>
      </c>
      <c r="B26" s="152" t="s">
        <v>52</v>
      </c>
      <c r="C26" s="153"/>
      <c r="D26" s="15" t="s">
        <v>26</v>
      </c>
      <c r="E26" s="21">
        <f>E27+E28+E29</f>
        <v>4506221</v>
      </c>
      <c r="F26" s="21"/>
      <c r="G26" s="16">
        <f>G27+G28+G29</f>
        <v>4506221</v>
      </c>
      <c r="H26" s="16">
        <f>H27+H28+H29</f>
        <v>4506221</v>
      </c>
      <c r="I26" s="16"/>
      <c r="J26" s="16"/>
      <c r="K26" s="16"/>
      <c r="Q26" s="13">
        <v>4686054</v>
      </c>
      <c r="R26" s="13">
        <f t="shared" si="2"/>
        <v>-179833</v>
      </c>
      <c r="S26" s="13">
        <f t="shared" ref="S26:S39" si="4">R26/Q26*100</f>
        <v>-3.8376211627096062</v>
      </c>
    </row>
    <row r="27" spans="1:19" s="12" customFormat="1" ht="87.75" customHeight="1" x14ac:dyDescent="0.55000000000000004">
      <c r="A27" s="17" t="s">
        <v>53</v>
      </c>
      <c r="B27" s="146" t="s">
        <v>152</v>
      </c>
      <c r="C27" s="147"/>
      <c r="D27" s="18" t="s">
        <v>26</v>
      </c>
      <c r="E27" s="19">
        <f t="shared" ref="E27:E32" si="5">G27-F27</f>
        <v>4506221</v>
      </c>
      <c r="F27" s="19"/>
      <c r="G27" s="20">
        <f>H27+I27+J27+K27</f>
        <v>4506221</v>
      </c>
      <c r="H27" s="19">
        <f>[2]Лист1!B31</f>
        <v>4506221</v>
      </c>
      <c r="I27" s="19"/>
      <c r="J27" s="19"/>
      <c r="K27" s="19"/>
      <c r="Q27" s="86">
        <v>4686054</v>
      </c>
      <c r="R27" s="13">
        <f t="shared" si="2"/>
        <v>-179833</v>
      </c>
      <c r="S27" s="13">
        <f t="shared" si="4"/>
        <v>-3.8376211627096062</v>
      </c>
    </row>
    <row r="28" spans="1:19" s="12" customFormat="1" ht="46.5" hidden="1" customHeight="1" x14ac:dyDescent="0.55000000000000004">
      <c r="A28" s="17" t="s">
        <v>54</v>
      </c>
      <c r="B28" s="146" t="s">
        <v>55</v>
      </c>
      <c r="C28" s="147"/>
      <c r="D28" s="18" t="s">
        <v>26</v>
      </c>
      <c r="E28" s="19">
        <f t="shared" si="5"/>
        <v>0</v>
      </c>
      <c r="F28" s="19"/>
      <c r="G28" s="20">
        <f>H28+I28+J28+K28</f>
        <v>0</v>
      </c>
      <c r="H28" s="19"/>
      <c r="I28" s="19"/>
      <c r="J28" s="19"/>
      <c r="K28" s="19"/>
      <c r="Q28" s="13">
        <v>0</v>
      </c>
      <c r="R28" s="13">
        <f t="shared" si="2"/>
        <v>0</v>
      </c>
      <c r="S28" s="13" t="e">
        <f t="shared" si="4"/>
        <v>#DIV/0!</v>
      </c>
    </row>
    <row r="29" spans="1:19" s="12" customFormat="1" ht="61.5" hidden="1" customHeight="1" x14ac:dyDescent="0.55000000000000004">
      <c r="A29" s="17" t="s">
        <v>56</v>
      </c>
      <c r="B29" s="146" t="s">
        <v>57</v>
      </c>
      <c r="C29" s="147"/>
      <c r="D29" s="18" t="s">
        <v>26</v>
      </c>
      <c r="E29" s="19">
        <f t="shared" si="5"/>
        <v>0</v>
      </c>
      <c r="F29" s="19"/>
      <c r="G29" s="20">
        <f>H29+I29+J29+K29</f>
        <v>0</v>
      </c>
      <c r="H29" s="19"/>
      <c r="I29" s="19"/>
      <c r="J29" s="19"/>
      <c r="K29" s="19"/>
      <c r="Q29" s="13">
        <v>0</v>
      </c>
      <c r="R29" s="13">
        <f t="shared" si="2"/>
        <v>0</v>
      </c>
      <c r="S29" s="13" t="e">
        <f t="shared" si="4"/>
        <v>#DIV/0!</v>
      </c>
    </row>
    <row r="30" spans="1:19" s="12" customFormat="1" ht="65.25" customHeight="1" x14ac:dyDescent="0.55000000000000004">
      <c r="A30" s="14" t="s">
        <v>58</v>
      </c>
      <c r="B30" s="152" t="s">
        <v>59</v>
      </c>
      <c r="C30" s="153"/>
      <c r="D30" s="15" t="s">
        <v>26</v>
      </c>
      <c r="E30" s="21">
        <f t="shared" si="5"/>
        <v>6375340</v>
      </c>
      <c r="F30" s="21"/>
      <c r="G30" s="21">
        <f>SUM(H30:K30)</f>
        <v>6375340</v>
      </c>
      <c r="H30" s="21">
        <f>SUM(H31:H38)</f>
        <v>8017975</v>
      </c>
      <c r="I30" s="21"/>
      <c r="J30" s="21">
        <f>SUM(J31:J38)</f>
        <v>-1642635</v>
      </c>
      <c r="K30" s="21"/>
      <c r="Q30" s="13">
        <v>6837065</v>
      </c>
      <c r="R30" s="13">
        <f t="shared" si="2"/>
        <v>-461725</v>
      </c>
      <c r="S30" s="13">
        <f t="shared" si="4"/>
        <v>-6.7532632789069584</v>
      </c>
    </row>
    <row r="31" spans="1:19" s="12" customFormat="1" ht="51.75" customHeight="1" x14ac:dyDescent="0.55000000000000004">
      <c r="A31" s="17" t="s">
        <v>60</v>
      </c>
      <c r="B31" s="146" t="s">
        <v>61</v>
      </c>
      <c r="C31" s="147"/>
      <c r="D31" s="18" t="s">
        <v>26</v>
      </c>
      <c r="E31" s="19">
        <f t="shared" si="5"/>
        <v>1592840</v>
      </c>
      <c r="F31" s="19"/>
      <c r="G31" s="20">
        <f>H31+I31+J31+K31</f>
        <v>1592840</v>
      </c>
      <c r="H31" s="19"/>
      <c r="I31" s="19"/>
      <c r="J31" s="19">
        <v>1592840</v>
      </c>
      <c r="K31" s="19"/>
      <c r="Q31" s="86">
        <v>1743240</v>
      </c>
      <c r="R31" s="13">
        <f t="shared" si="2"/>
        <v>-150400</v>
      </c>
      <c r="S31" s="13">
        <f t="shared" si="4"/>
        <v>-8.6276129505977384</v>
      </c>
    </row>
    <row r="32" spans="1:19" s="12" customFormat="1" ht="59.25" customHeight="1" x14ac:dyDescent="0.55000000000000004">
      <c r="A32" s="17" t="s">
        <v>62</v>
      </c>
      <c r="B32" s="154" t="s">
        <v>63</v>
      </c>
      <c r="C32" s="155"/>
      <c r="D32" s="18" t="s">
        <v>26</v>
      </c>
      <c r="E32" s="19">
        <f t="shared" si="5"/>
        <v>80620</v>
      </c>
      <c r="F32" s="19"/>
      <c r="G32" s="20">
        <f>H32+I32+J32+K32</f>
        <v>80620</v>
      </c>
      <c r="H32" s="19"/>
      <c r="I32" s="19"/>
      <c r="J32" s="19">
        <v>80620</v>
      </c>
      <c r="K32" s="19"/>
      <c r="Q32" s="86">
        <v>92840</v>
      </c>
      <c r="R32" s="13">
        <f t="shared" si="2"/>
        <v>-12220</v>
      </c>
      <c r="S32" s="13">
        <f t="shared" si="4"/>
        <v>-13.162429987074537</v>
      </c>
    </row>
    <row r="33" spans="1:21" s="12" customFormat="1" ht="51.75" customHeight="1" x14ac:dyDescent="0.55000000000000004">
      <c r="A33" s="17" t="s">
        <v>64</v>
      </c>
      <c r="B33" s="146" t="s">
        <v>65</v>
      </c>
      <c r="C33" s="147"/>
      <c r="D33" s="18" t="s">
        <v>26</v>
      </c>
      <c r="E33" s="19"/>
      <c r="F33" s="19"/>
      <c r="G33" s="20"/>
      <c r="H33" s="19"/>
      <c r="I33" s="19"/>
      <c r="J33" s="19"/>
      <c r="K33" s="19"/>
      <c r="Q33" s="13"/>
      <c r="R33" s="13">
        <f t="shared" si="2"/>
        <v>0</v>
      </c>
      <c r="S33" s="13" t="e">
        <f t="shared" si="4"/>
        <v>#DIV/0!</v>
      </c>
    </row>
    <row r="34" spans="1:21" s="12" customFormat="1" ht="51.75" customHeight="1" x14ac:dyDescent="0.55000000000000004">
      <c r="A34" s="17" t="s">
        <v>66</v>
      </c>
      <c r="B34" s="146" t="s">
        <v>67</v>
      </c>
      <c r="C34" s="147"/>
      <c r="D34" s="18" t="s">
        <v>26</v>
      </c>
      <c r="E34" s="19">
        <f t="shared" ref="E34:E40" si="6">G34-F34</f>
        <v>8017975</v>
      </c>
      <c r="F34" s="19"/>
      <c r="G34" s="20">
        <f t="shared" ref="G34:G40" si="7">H34+I34+J34+K34</f>
        <v>8017975</v>
      </c>
      <c r="H34" s="19">
        <v>8017975</v>
      </c>
      <c r="I34" s="19"/>
      <c r="J34" s="19"/>
      <c r="K34" s="19"/>
      <c r="Q34" s="86">
        <v>7933245</v>
      </c>
      <c r="R34" s="13">
        <f t="shared" si="2"/>
        <v>84730</v>
      </c>
      <c r="S34" s="13">
        <f t="shared" si="4"/>
        <v>1.0680371020937838</v>
      </c>
    </row>
    <row r="35" spans="1:21" s="12" customFormat="1" ht="45" customHeight="1" x14ac:dyDescent="0.55000000000000004">
      <c r="A35" s="17" t="s">
        <v>68</v>
      </c>
      <c r="B35" s="146" t="s">
        <v>69</v>
      </c>
      <c r="C35" s="147"/>
      <c r="D35" s="18" t="s">
        <v>26</v>
      </c>
      <c r="E35" s="19">
        <f t="shared" si="6"/>
        <v>0</v>
      </c>
      <c r="F35" s="19"/>
      <c r="G35" s="20">
        <f t="shared" si="7"/>
        <v>0</v>
      </c>
      <c r="H35" s="19"/>
      <c r="I35" s="19"/>
      <c r="J35" s="19">
        <v>0</v>
      </c>
      <c r="K35" s="19"/>
      <c r="Q35" s="13">
        <v>0</v>
      </c>
      <c r="R35" s="13">
        <f t="shared" si="2"/>
        <v>0</v>
      </c>
      <c r="S35" s="13" t="e">
        <f t="shared" si="4"/>
        <v>#DIV/0!</v>
      </c>
      <c r="T35" s="13"/>
      <c r="U35" s="13"/>
    </row>
    <row r="36" spans="1:21" s="12" customFormat="1" ht="66" customHeight="1" x14ac:dyDescent="0.55000000000000004">
      <c r="A36" s="17" t="s">
        <v>70</v>
      </c>
      <c r="B36" s="146" t="s">
        <v>166</v>
      </c>
      <c r="C36" s="147"/>
      <c r="D36" s="18" t="s">
        <v>26</v>
      </c>
      <c r="E36" s="19">
        <f t="shared" si="6"/>
        <v>681570</v>
      </c>
      <c r="F36" s="19"/>
      <c r="G36" s="20">
        <f t="shared" si="7"/>
        <v>681570</v>
      </c>
      <c r="H36" s="19"/>
      <c r="I36" s="19"/>
      <c r="J36" s="19">
        <v>681570</v>
      </c>
      <c r="K36" s="19"/>
      <c r="Q36" s="86">
        <v>713040</v>
      </c>
      <c r="R36" s="13">
        <f t="shared" si="2"/>
        <v>-31470</v>
      </c>
      <c r="S36" s="13">
        <f t="shared" si="4"/>
        <v>-4.4134971390104338</v>
      </c>
    </row>
    <row r="37" spans="1:21" s="12" customFormat="1" ht="66" customHeight="1" x14ac:dyDescent="0.55000000000000004">
      <c r="A37" s="17" t="s">
        <v>153</v>
      </c>
      <c r="B37" s="146" t="s">
        <v>154</v>
      </c>
      <c r="C37" s="147"/>
      <c r="D37" s="18" t="s">
        <v>26</v>
      </c>
      <c r="E37" s="19">
        <f t="shared" si="6"/>
        <v>975992</v>
      </c>
      <c r="F37" s="19"/>
      <c r="G37" s="20">
        <f t="shared" si="7"/>
        <v>975992</v>
      </c>
      <c r="H37" s="19"/>
      <c r="I37" s="19"/>
      <c r="J37" s="19">
        <v>975992</v>
      </c>
      <c r="K37" s="19"/>
      <c r="Q37" s="86">
        <v>880320</v>
      </c>
      <c r="R37" s="13">
        <f t="shared" si="2"/>
        <v>95672</v>
      </c>
      <c r="S37" s="13">
        <f t="shared" si="4"/>
        <v>10.867866230461651</v>
      </c>
    </row>
    <row r="38" spans="1:21" s="12" customFormat="1" ht="66" customHeight="1" x14ac:dyDescent="0.55000000000000004">
      <c r="A38" s="17" t="s">
        <v>169</v>
      </c>
      <c r="B38" s="146" t="s">
        <v>163</v>
      </c>
      <c r="C38" s="147"/>
      <c r="D38" s="18" t="s">
        <v>26</v>
      </c>
      <c r="E38" s="19">
        <f t="shared" si="6"/>
        <v>-4973657</v>
      </c>
      <c r="F38" s="19"/>
      <c r="G38" s="20">
        <f t="shared" si="7"/>
        <v>-4973657</v>
      </c>
      <c r="H38" s="19"/>
      <c r="I38" s="19"/>
      <c r="J38" s="19">
        <v>-4973657</v>
      </c>
      <c r="K38" s="19"/>
      <c r="Q38" s="86">
        <v>-4525620</v>
      </c>
      <c r="R38" s="13">
        <f t="shared" si="2"/>
        <v>-448037</v>
      </c>
      <c r="S38" s="13">
        <f t="shared" si="4"/>
        <v>9.9000136997803612</v>
      </c>
    </row>
    <row r="39" spans="1:21" s="12" customFormat="1" ht="32.25" customHeight="1" x14ac:dyDescent="0.6">
      <c r="A39" s="9" t="s">
        <v>71</v>
      </c>
      <c r="B39" s="148" t="s">
        <v>72</v>
      </c>
      <c r="C39" s="149"/>
      <c r="D39" s="10" t="s">
        <v>26</v>
      </c>
      <c r="E39" s="22">
        <f>G39-F39</f>
        <v>116040781</v>
      </c>
      <c r="F39" s="23">
        <f>F40+F66+F73+F75</f>
        <v>0</v>
      </c>
      <c r="G39" s="11">
        <f t="shared" si="7"/>
        <v>116040781</v>
      </c>
      <c r="H39" s="11">
        <f>H40+H66+H73+H75</f>
        <v>0</v>
      </c>
      <c r="I39" s="11">
        <f>I40+I66+I73+I75</f>
        <v>32680</v>
      </c>
      <c r="J39" s="11">
        <f>J40+J66+J73+J75</f>
        <v>42935324</v>
      </c>
      <c r="K39" s="11">
        <f>K40+K66+K73+K75</f>
        <v>73072777</v>
      </c>
      <c r="Q39" s="75">
        <v>129174403</v>
      </c>
      <c r="R39" s="13">
        <f t="shared" si="2"/>
        <v>-13133622</v>
      </c>
      <c r="S39" s="13">
        <f t="shared" si="4"/>
        <v>-10.167356453739524</v>
      </c>
    </row>
    <row r="40" spans="1:21" s="12" customFormat="1" ht="32.25" customHeight="1" x14ac:dyDescent="0.25">
      <c r="A40" s="14" t="s">
        <v>5</v>
      </c>
      <c r="B40" s="150" t="s">
        <v>73</v>
      </c>
      <c r="C40" s="151"/>
      <c r="D40" s="24" t="s">
        <v>26</v>
      </c>
      <c r="E40" s="21">
        <f t="shared" si="6"/>
        <v>109807655</v>
      </c>
      <c r="F40" s="25">
        <f>F41+F43+F65</f>
        <v>0</v>
      </c>
      <c r="G40" s="16">
        <f t="shared" si="7"/>
        <v>109807655</v>
      </c>
      <c r="H40" s="16">
        <f>H41+H43+H65</f>
        <v>0</v>
      </c>
      <c r="I40" s="16">
        <f>I41+I43+I65</f>
        <v>32680</v>
      </c>
      <c r="J40" s="16">
        <f>J41+J43+J65</f>
        <v>37150635</v>
      </c>
      <c r="K40" s="16">
        <f>K41+K43+K65</f>
        <v>72624340</v>
      </c>
      <c r="L40" s="26">
        <v>85351857</v>
      </c>
      <c r="M40" s="26">
        <v>0</v>
      </c>
      <c r="N40" s="26">
        <v>11309</v>
      </c>
      <c r="O40" s="26">
        <v>22915747</v>
      </c>
      <c r="P40" s="26">
        <v>62424801</v>
      </c>
      <c r="Q40" s="16">
        <v>79875859</v>
      </c>
      <c r="R40" s="16">
        <v>0</v>
      </c>
      <c r="S40" s="16">
        <v>24632</v>
      </c>
      <c r="T40" s="16">
        <v>20533656</v>
      </c>
      <c r="U40" s="16">
        <v>59317571</v>
      </c>
    </row>
    <row r="41" spans="1:21" s="12" customFormat="1" ht="59.25" customHeight="1" x14ac:dyDescent="0.25">
      <c r="A41" s="14" t="s">
        <v>74</v>
      </c>
      <c r="B41" s="152" t="s">
        <v>75</v>
      </c>
      <c r="C41" s="153"/>
      <c r="D41" s="27" t="s">
        <v>26</v>
      </c>
      <c r="E41" s="28"/>
      <c r="F41" s="29"/>
      <c r="G41" s="30"/>
      <c r="H41" s="29"/>
      <c r="I41" s="29"/>
      <c r="J41" s="28"/>
      <c r="K41" s="28"/>
      <c r="L41" s="26">
        <f>G40+G75-L40</f>
        <v>26098614</v>
      </c>
      <c r="M41" s="26">
        <f>H40+H75-M40</f>
        <v>0</v>
      </c>
      <c r="N41" s="26">
        <f>I40+I75-N40</f>
        <v>21371</v>
      </c>
      <c r="O41" s="26">
        <f>J40+J75-O40</f>
        <v>15429267</v>
      </c>
      <c r="P41" s="26">
        <f>K40+K75-P40</f>
        <v>10647976</v>
      </c>
      <c r="Q41" s="16">
        <f>G40+G75-Q40</f>
        <v>31574612</v>
      </c>
      <c r="R41" s="16">
        <f>H40+H75-R40</f>
        <v>0</v>
      </c>
      <c r="S41" s="16">
        <f>I40+I75-S40</f>
        <v>8048</v>
      </c>
      <c r="T41" s="16">
        <f>J40+J75-T40</f>
        <v>17811358</v>
      </c>
      <c r="U41" s="16">
        <f>K40+K75-U40</f>
        <v>13755206</v>
      </c>
    </row>
    <row r="42" spans="1:21" s="31" customFormat="1" ht="39" customHeight="1" x14ac:dyDescent="0.4">
      <c r="A42" s="17" t="s">
        <v>76</v>
      </c>
      <c r="B42" s="146" t="s">
        <v>77</v>
      </c>
      <c r="C42" s="147"/>
      <c r="D42" s="18" t="s">
        <v>26</v>
      </c>
      <c r="E42" s="28"/>
      <c r="F42" s="29"/>
      <c r="G42" s="30"/>
      <c r="H42" s="29"/>
      <c r="I42" s="29"/>
      <c r="J42" s="28"/>
      <c r="K42" s="28"/>
      <c r="L42" s="26"/>
      <c r="M42" s="26"/>
      <c r="N42" s="26"/>
      <c r="O42" s="26"/>
      <c r="P42" s="26"/>
    </row>
    <row r="43" spans="1:21" s="12" customFormat="1" ht="67.5" customHeight="1" x14ac:dyDescent="0.6">
      <c r="A43" s="14" t="s">
        <v>78</v>
      </c>
      <c r="B43" s="152" t="s">
        <v>79</v>
      </c>
      <c r="C43" s="153"/>
      <c r="D43" s="25" t="s">
        <v>26</v>
      </c>
      <c r="E43" s="16">
        <f t="shared" ref="E43:E66" si="8">G43-F43</f>
        <v>109807655</v>
      </c>
      <c r="F43" s="16">
        <f>F44+F57+F63+F64</f>
        <v>0</v>
      </c>
      <c r="G43" s="16">
        <f t="shared" ref="G43:G74" si="9">H43+I43+J43+K43</f>
        <v>109807655</v>
      </c>
      <c r="H43" s="16">
        <f>H44+H57+H63+H64</f>
        <v>0</v>
      </c>
      <c r="I43" s="16">
        <f>I44+I57+I63+I64</f>
        <v>32680</v>
      </c>
      <c r="J43" s="16">
        <f>J44+J57+J63+J64</f>
        <v>37150635</v>
      </c>
      <c r="K43" s="16">
        <f>K44+K57+K63+K64</f>
        <v>72624340</v>
      </c>
      <c r="Q43" s="75">
        <v>122474209</v>
      </c>
      <c r="R43" s="32">
        <f>E43-Q43</f>
        <v>-12666554</v>
      </c>
      <c r="S43" s="13">
        <f t="shared" ref="S43:S55" si="10">R43/Q43*100</f>
        <v>-10.342221520287589</v>
      </c>
    </row>
    <row r="44" spans="1:21" s="12" customFormat="1" ht="91.5" customHeight="1" x14ac:dyDescent="0.6">
      <c r="A44" s="14" t="s">
        <v>6</v>
      </c>
      <c r="B44" s="152" t="s">
        <v>80</v>
      </c>
      <c r="C44" s="153"/>
      <c r="D44" s="15" t="s">
        <v>26</v>
      </c>
      <c r="E44" s="21">
        <f>G44-F44</f>
        <v>107599330</v>
      </c>
      <c r="F44" s="25">
        <f>F45+F47+F50+F51+F52</f>
        <v>0</v>
      </c>
      <c r="G44" s="16">
        <f t="shared" si="9"/>
        <v>107599330</v>
      </c>
      <c r="H44" s="16">
        <f>SUM(H45:H56)</f>
        <v>0</v>
      </c>
      <c r="I44" s="16">
        <f>SUM(I45:I56)</f>
        <v>32680</v>
      </c>
      <c r="J44" s="16">
        <f>SUM(J45:J56)</f>
        <v>34948760</v>
      </c>
      <c r="K44" s="16">
        <f>SUM(K45:K56)</f>
        <v>72617890</v>
      </c>
      <c r="Q44" s="75">
        <v>120100451</v>
      </c>
      <c r="R44" s="32">
        <f>E44-Q44</f>
        <v>-12501121</v>
      </c>
      <c r="S44" s="13">
        <f t="shared" si="10"/>
        <v>-10.408887640230427</v>
      </c>
    </row>
    <row r="45" spans="1:21" s="12" customFormat="1" ht="52.5" customHeight="1" x14ac:dyDescent="0.6">
      <c r="A45" s="17" t="s">
        <v>81</v>
      </c>
      <c r="B45" s="146" t="s">
        <v>82</v>
      </c>
      <c r="C45" s="147"/>
      <c r="D45" s="18" t="s">
        <v>26</v>
      </c>
      <c r="E45" s="19">
        <f t="shared" si="8"/>
        <v>17035223</v>
      </c>
      <c r="F45" s="19"/>
      <c r="G45" s="20">
        <f t="shared" si="9"/>
        <v>17035223</v>
      </c>
      <c r="H45" s="19"/>
      <c r="I45" s="19"/>
      <c r="J45" s="19">
        <v>3349614</v>
      </c>
      <c r="K45" s="19">
        <v>13685609</v>
      </c>
      <c r="Q45" s="87">
        <v>19294963</v>
      </c>
      <c r="R45" s="75">
        <f t="shared" ref="R45:R55" si="11">E45-Q45</f>
        <v>-2259740</v>
      </c>
      <c r="S45" s="13">
        <f t="shared" si="10"/>
        <v>-11.711553942860633</v>
      </c>
    </row>
    <row r="46" spans="1:21" s="12" customFormat="1" ht="52.5" customHeight="1" x14ac:dyDescent="0.6">
      <c r="A46" s="17" t="s">
        <v>83</v>
      </c>
      <c r="B46" s="146" t="s">
        <v>84</v>
      </c>
      <c r="C46" s="147"/>
      <c r="D46" s="18" t="s">
        <v>26</v>
      </c>
      <c r="E46" s="19">
        <f t="shared" si="8"/>
        <v>1040954</v>
      </c>
      <c r="F46" s="19"/>
      <c r="G46" s="20">
        <f t="shared" si="9"/>
        <v>1040954</v>
      </c>
      <c r="H46" s="19"/>
      <c r="I46" s="19"/>
      <c r="J46" s="19">
        <v>229153</v>
      </c>
      <c r="K46" s="19">
        <v>811801</v>
      </c>
      <c r="Q46" s="87">
        <v>1194420</v>
      </c>
      <c r="R46" s="32">
        <f>E46-Q46</f>
        <v>-153466</v>
      </c>
      <c r="S46" s="13">
        <f t="shared" si="10"/>
        <v>-12.848579226737664</v>
      </c>
    </row>
    <row r="47" spans="1:21" s="12" customFormat="1" ht="58.5" customHeight="1" x14ac:dyDescent="0.6">
      <c r="A47" s="17" t="s">
        <v>85</v>
      </c>
      <c r="B47" s="146" t="s">
        <v>86</v>
      </c>
      <c r="C47" s="147"/>
      <c r="D47" s="18" t="s">
        <v>26</v>
      </c>
      <c r="E47" s="19">
        <f t="shared" si="8"/>
        <v>64681800</v>
      </c>
      <c r="F47" s="19"/>
      <c r="G47" s="20">
        <f t="shared" si="9"/>
        <v>64681800</v>
      </c>
      <c r="H47" s="19"/>
      <c r="I47" s="19">
        <v>32680</v>
      </c>
      <c r="J47" s="19">
        <f>23977916+35768</f>
        <v>24013684</v>
      </c>
      <c r="K47" s="19">
        <v>40635436</v>
      </c>
      <c r="L47" s="12">
        <v>65611287</v>
      </c>
      <c r="Q47" s="87">
        <v>66822671</v>
      </c>
      <c r="R47" s="75">
        <f t="shared" si="11"/>
        <v>-2140871</v>
      </c>
      <c r="S47" s="13">
        <f t="shared" si="10"/>
        <v>-3.203809377808319</v>
      </c>
    </row>
    <row r="48" spans="1:21" s="12" customFormat="1" ht="58.5" customHeight="1" x14ac:dyDescent="0.6">
      <c r="A48" s="17" t="s">
        <v>87</v>
      </c>
      <c r="B48" s="146" t="s">
        <v>88</v>
      </c>
      <c r="C48" s="147"/>
      <c r="D48" s="18" t="s">
        <v>26</v>
      </c>
      <c r="E48" s="19">
        <f t="shared" si="8"/>
        <v>3966</v>
      </c>
      <c r="F48" s="19"/>
      <c r="G48" s="20">
        <f t="shared" si="9"/>
        <v>3966</v>
      </c>
      <c r="H48" s="19"/>
      <c r="I48" s="19"/>
      <c r="J48" s="19">
        <v>0</v>
      </c>
      <c r="K48" s="19">
        <v>3966</v>
      </c>
      <c r="Q48" s="87">
        <v>4775</v>
      </c>
      <c r="R48" s="32">
        <f t="shared" si="11"/>
        <v>-809</v>
      </c>
      <c r="S48" s="13">
        <f t="shared" si="10"/>
        <v>-16.94240837696335</v>
      </c>
    </row>
    <row r="49" spans="1:19" s="12" customFormat="1" ht="57" customHeight="1" x14ac:dyDescent="0.6">
      <c r="A49" s="17" t="s">
        <v>89</v>
      </c>
      <c r="B49" s="146" t="s">
        <v>90</v>
      </c>
      <c r="C49" s="147"/>
      <c r="D49" s="18" t="s">
        <v>26</v>
      </c>
      <c r="E49" s="19">
        <f t="shared" si="8"/>
        <v>1686779</v>
      </c>
      <c r="F49" s="19"/>
      <c r="G49" s="20">
        <f t="shared" si="9"/>
        <v>1686779</v>
      </c>
      <c r="H49" s="19"/>
      <c r="I49" s="19"/>
      <c r="J49" s="19">
        <v>441432</v>
      </c>
      <c r="K49" s="19">
        <v>1245347</v>
      </c>
      <c r="Q49" s="87">
        <v>1470481</v>
      </c>
      <c r="R49" s="32">
        <f t="shared" si="11"/>
        <v>216298</v>
      </c>
      <c r="S49" s="13">
        <f t="shared" si="10"/>
        <v>14.709336604825223</v>
      </c>
    </row>
    <row r="50" spans="1:19" s="12" customFormat="1" ht="54.75" customHeight="1" x14ac:dyDescent="0.6">
      <c r="A50" s="17" t="s">
        <v>91</v>
      </c>
      <c r="B50" s="146" t="s">
        <v>92</v>
      </c>
      <c r="C50" s="147"/>
      <c r="D50" s="18" t="s">
        <v>26</v>
      </c>
      <c r="E50" s="19">
        <f t="shared" si="8"/>
        <v>10795105</v>
      </c>
      <c r="F50" s="19"/>
      <c r="G50" s="20">
        <f t="shared" si="9"/>
        <v>10795105</v>
      </c>
      <c r="H50" s="19"/>
      <c r="I50" s="19"/>
      <c r="J50" s="19">
        <v>1211435</v>
      </c>
      <c r="K50" s="19">
        <v>9583670</v>
      </c>
      <c r="Q50" s="87">
        <v>17131219</v>
      </c>
      <c r="R50" s="75">
        <f t="shared" si="11"/>
        <v>-6336114</v>
      </c>
      <c r="S50" s="13">
        <f t="shared" si="10"/>
        <v>-36.985774333980551</v>
      </c>
    </row>
    <row r="51" spans="1:19" s="12" customFormat="1" ht="54.75" customHeight="1" x14ac:dyDescent="0.6">
      <c r="A51" s="17" t="s">
        <v>93</v>
      </c>
      <c r="B51" s="146" t="s">
        <v>160</v>
      </c>
      <c r="C51" s="147"/>
      <c r="D51" s="18" t="s">
        <v>26</v>
      </c>
      <c r="E51" s="19">
        <f t="shared" si="8"/>
        <v>701</v>
      </c>
      <c r="F51" s="19"/>
      <c r="G51" s="20">
        <f t="shared" si="9"/>
        <v>701</v>
      </c>
      <c r="H51" s="19"/>
      <c r="I51" s="19"/>
      <c r="J51" s="19"/>
      <c r="K51" s="19">
        <v>701</v>
      </c>
      <c r="Q51" s="87">
        <v>1513</v>
      </c>
      <c r="R51" s="32">
        <f t="shared" si="11"/>
        <v>-812</v>
      </c>
      <c r="S51" s="13">
        <f t="shared" si="10"/>
        <v>-53.668208856576335</v>
      </c>
    </row>
    <row r="52" spans="1:19" s="12" customFormat="1" ht="60.75" customHeight="1" x14ac:dyDescent="0.6">
      <c r="A52" s="17" t="s">
        <v>94</v>
      </c>
      <c r="B52" s="146" t="s">
        <v>95</v>
      </c>
      <c r="C52" s="147"/>
      <c r="D52" s="18" t="s">
        <v>26</v>
      </c>
      <c r="E52" s="19">
        <f t="shared" si="8"/>
        <v>259</v>
      </c>
      <c r="F52" s="19"/>
      <c r="G52" s="20">
        <f t="shared" si="9"/>
        <v>259</v>
      </c>
      <c r="H52" s="19"/>
      <c r="I52" s="19"/>
      <c r="J52" s="19">
        <v>0</v>
      </c>
      <c r="K52" s="19">
        <v>259</v>
      </c>
      <c r="Q52" s="87">
        <v>259</v>
      </c>
      <c r="R52" s="32">
        <f t="shared" si="11"/>
        <v>0</v>
      </c>
      <c r="S52" s="13">
        <f t="shared" si="10"/>
        <v>0</v>
      </c>
    </row>
    <row r="53" spans="1:19" s="12" customFormat="1" ht="54.75" customHeight="1" x14ac:dyDescent="0.6">
      <c r="A53" s="17" t="s">
        <v>96</v>
      </c>
      <c r="B53" s="146" t="s">
        <v>97</v>
      </c>
      <c r="C53" s="147"/>
      <c r="D53" s="18" t="s">
        <v>26</v>
      </c>
      <c r="E53" s="19">
        <f t="shared" si="8"/>
        <v>12303758</v>
      </c>
      <c r="F53" s="19"/>
      <c r="G53" s="20">
        <f t="shared" si="9"/>
        <v>12303758</v>
      </c>
      <c r="H53" s="19"/>
      <c r="I53" s="19"/>
      <c r="J53" s="19">
        <v>5672504</v>
      </c>
      <c r="K53" s="19">
        <v>6631254</v>
      </c>
      <c r="Q53" s="87">
        <v>14108095</v>
      </c>
      <c r="R53" s="75">
        <f t="shared" si="11"/>
        <v>-1804337</v>
      </c>
      <c r="S53" s="13">
        <f t="shared" si="10"/>
        <v>-12.789373760241904</v>
      </c>
    </row>
    <row r="54" spans="1:19" s="12" customFormat="1" ht="65.25" customHeight="1" x14ac:dyDescent="0.6">
      <c r="A54" s="17" t="s">
        <v>98</v>
      </c>
      <c r="B54" s="146" t="s">
        <v>99</v>
      </c>
      <c r="C54" s="147"/>
      <c r="D54" s="18" t="s">
        <v>26</v>
      </c>
      <c r="E54" s="19">
        <f t="shared" si="8"/>
        <v>40212</v>
      </c>
      <c r="F54" s="19"/>
      <c r="G54" s="20">
        <f t="shared" si="9"/>
        <v>40212</v>
      </c>
      <c r="H54" s="19"/>
      <c r="I54" s="19"/>
      <c r="J54" s="19">
        <v>29511</v>
      </c>
      <c r="K54" s="19">
        <v>10701</v>
      </c>
      <c r="Q54" s="87">
        <v>59748</v>
      </c>
      <c r="R54" s="32">
        <f t="shared" si="11"/>
        <v>-19536</v>
      </c>
      <c r="S54" s="13">
        <f t="shared" si="10"/>
        <v>-32.697328780879694</v>
      </c>
    </row>
    <row r="55" spans="1:19" s="12" customFormat="1" ht="65.25" customHeight="1" x14ac:dyDescent="0.6">
      <c r="A55" s="17" t="s">
        <v>100</v>
      </c>
      <c r="B55" s="146" t="s">
        <v>101</v>
      </c>
      <c r="C55" s="147"/>
      <c r="D55" s="18" t="s">
        <v>26</v>
      </c>
      <c r="E55" s="19">
        <f t="shared" si="8"/>
        <v>10573</v>
      </c>
      <c r="F55" s="19"/>
      <c r="G55" s="20">
        <f t="shared" si="9"/>
        <v>10573</v>
      </c>
      <c r="H55" s="19"/>
      <c r="I55" s="19"/>
      <c r="J55" s="19">
        <v>1427</v>
      </c>
      <c r="K55" s="19">
        <v>9146</v>
      </c>
      <c r="Q55" s="87">
        <v>12307</v>
      </c>
      <c r="R55" s="32">
        <f t="shared" si="11"/>
        <v>-1734</v>
      </c>
      <c r="S55" s="13">
        <f t="shared" si="10"/>
        <v>-14.089542536767693</v>
      </c>
    </row>
    <row r="56" spans="1:19" s="12" customFormat="1" ht="42.75" customHeight="1" x14ac:dyDescent="0.55000000000000004">
      <c r="A56" s="17" t="s">
        <v>102</v>
      </c>
      <c r="B56" s="146" t="s">
        <v>103</v>
      </c>
      <c r="C56" s="147"/>
      <c r="D56" s="18" t="s">
        <v>26</v>
      </c>
      <c r="E56" s="19">
        <f t="shared" si="8"/>
        <v>0</v>
      </c>
      <c r="F56" s="19"/>
      <c r="G56" s="20">
        <f t="shared" si="9"/>
        <v>0</v>
      </c>
      <c r="H56" s="19"/>
      <c r="I56" s="19"/>
      <c r="J56" s="19"/>
      <c r="K56" s="19"/>
      <c r="Q56" s="33">
        <v>0</v>
      </c>
      <c r="R56" s="34"/>
      <c r="S56" s="34"/>
    </row>
    <row r="57" spans="1:19" s="12" customFormat="1" ht="57.75" customHeight="1" x14ac:dyDescent="0.25">
      <c r="A57" s="14" t="s">
        <v>7</v>
      </c>
      <c r="B57" s="152" t="s">
        <v>104</v>
      </c>
      <c r="C57" s="153"/>
      <c r="D57" s="15" t="s">
        <v>26</v>
      </c>
      <c r="E57" s="21">
        <f t="shared" si="8"/>
        <v>3620</v>
      </c>
      <c r="F57" s="25">
        <f>F58+F59+F60+F61</f>
        <v>0</v>
      </c>
      <c r="G57" s="16">
        <f t="shared" si="9"/>
        <v>3620</v>
      </c>
      <c r="H57" s="16">
        <f>H58+H59+H60+H61</f>
        <v>0</v>
      </c>
      <c r="I57" s="16">
        <f>I58+I59+I60+I61</f>
        <v>0</v>
      </c>
      <c r="J57" s="16">
        <f>J58+J59+J60+J61</f>
        <v>3620</v>
      </c>
      <c r="K57" s="16">
        <f>K58+K59+K60+K61</f>
        <v>0</v>
      </c>
      <c r="Q57" s="81">
        <v>3799</v>
      </c>
      <c r="R57" s="33"/>
      <c r="S57" s="33"/>
    </row>
    <row r="58" spans="1:19" s="12" customFormat="1" ht="55.5" customHeight="1" x14ac:dyDescent="0.5">
      <c r="A58" s="17" t="s">
        <v>105</v>
      </c>
      <c r="B58" s="146" t="s">
        <v>106</v>
      </c>
      <c r="C58" s="147"/>
      <c r="D58" s="18" t="s">
        <v>26</v>
      </c>
      <c r="E58" s="28">
        <f t="shared" si="8"/>
        <v>0</v>
      </c>
      <c r="F58" s="29"/>
      <c r="G58" s="20">
        <f t="shared" si="9"/>
        <v>0</v>
      </c>
      <c r="H58" s="19"/>
      <c r="I58" s="19"/>
      <c r="J58" s="19">
        <v>0</v>
      </c>
      <c r="K58" s="19"/>
      <c r="L58" s="35"/>
      <c r="Q58" s="33">
        <v>0</v>
      </c>
      <c r="R58" s="33"/>
      <c r="S58" s="33"/>
    </row>
    <row r="59" spans="1:19" s="12" customFormat="1" ht="46.5" customHeight="1" x14ac:dyDescent="0.6">
      <c r="A59" s="17" t="s">
        <v>107</v>
      </c>
      <c r="B59" s="146" t="s">
        <v>108</v>
      </c>
      <c r="C59" s="147"/>
      <c r="D59" s="18" t="s">
        <v>26</v>
      </c>
      <c r="E59" s="19">
        <f t="shared" si="8"/>
        <v>3620</v>
      </c>
      <c r="F59" s="29"/>
      <c r="G59" s="20">
        <f t="shared" si="9"/>
        <v>3620</v>
      </c>
      <c r="H59" s="19"/>
      <c r="I59" s="19"/>
      <c r="J59" s="19">
        <v>3620</v>
      </c>
      <c r="K59" s="19"/>
      <c r="Q59" s="87">
        <v>3799</v>
      </c>
      <c r="R59" s="32">
        <f>E59-Q59</f>
        <v>-179</v>
      </c>
      <c r="S59" s="13">
        <f>R59/Q59*100</f>
        <v>-4.7117662542774417</v>
      </c>
    </row>
    <row r="60" spans="1:19" s="12" customFormat="1" ht="46.5" customHeight="1" x14ac:dyDescent="0.25">
      <c r="A60" s="17" t="s">
        <v>109</v>
      </c>
      <c r="B60" s="146" t="s">
        <v>110</v>
      </c>
      <c r="C60" s="147"/>
      <c r="D60" s="18" t="s">
        <v>26</v>
      </c>
      <c r="E60" s="28">
        <f t="shared" si="8"/>
        <v>0</v>
      </c>
      <c r="F60" s="29"/>
      <c r="G60" s="36">
        <f t="shared" si="9"/>
        <v>0</v>
      </c>
      <c r="H60" s="19"/>
      <c r="I60" s="19"/>
      <c r="J60" s="19"/>
      <c r="K60" s="19"/>
      <c r="Q60" s="33">
        <v>0</v>
      </c>
      <c r="R60" s="33"/>
      <c r="S60" s="33"/>
    </row>
    <row r="61" spans="1:19" s="12" customFormat="1" ht="40.5" customHeight="1" x14ac:dyDescent="0.25">
      <c r="A61" s="17" t="s">
        <v>111</v>
      </c>
      <c r="B61" s="146" t="s">
        <v>112</v>
      </c>
      <c r="C61" s="147"/>
      <c r="D61" s="18" t="s">
        <v>26</v>
      </c>
      <c r="E61" s="28">
        <f t="shared" si="8"/>
        <v>0</v>
      </c>
      <c r="F61" s="29"/>
      <c r="G61" s="36">
        <f t="shared" si="9"/>
        <v>0</v>
      </c>
      <c r="H61" s="19"/>
      <c r="I61" s="19"/>
      <c r="J61" s="19"/>
      <c r="K61" s="19"/>
      <c r="Q61" s="33">
        <v>0</v>
      </c>
      <c r="R61" s="33"/>
      <c r="S61" s="33"/>
    </row>
    <row r="62" spans="1:19" s="12" customFormat="1" ht="34.5" customHeight="1" x14ac:dyDescent="0.25">
      <c r="A62" s="17" t="s">
        <v>113</v>
      </c>
      <c r="B62" s="146" t="s">
        <v>103</v>
      </c>
      <c r="C62" s="147"/>
      <c r="D62" s="18" t="s">
        <v>26</v>
      </c>
      <c r="E62" s="28">
        <f t="shared" si="8"/>
        <v>0</v>
      </c>
      <c r="F62" s="29"/>
      <c r="G62" s="36">
        <f t="shared" si="9"/>
        <v>0</v>
      </c>
      <c r="H62" s="19"/>
      <c r="I62" s="19"/>
      <c r="J62" s="19"/>
      <c r="K62" s="19"/>
      <c r="Q62" s="33">
        <v>0</v>
      </c>
      <c r="R62" s="33"/>
      <c r="S62" s="33"/>
    </row>
    <row r="63" spans="1:19" s="12" customFormat="1" ht="36" customHeight="1" x14ac:dyDescent="0.25">
      <c r="A63" s="14" t="s">
        <v>8</v>
      </c>
      <c r="B63" s="152" t="s">
        <v>114</v>
      </c>
      <c r="C63" s="153"/>
      <c r="D63" s="15" t="s">
        <v>26</v>
      </c>
      <c r="E63" s="37">
        <f t="shared" si="8"/>
        <v>0</v>
      </c>
      <c r="F63" s="38"/>
      <c r="G63" s="39">
        <f t="shared" si="9"/>
        <v>0</v>
      </c>
      <c r="H63" s="40"/>
      <c r="I63" s="40"/>
      <c r="J63" s="19"/>
      <c r="K63" s="19"/>
      <c r="Q63" s="33">
        <v>0</v>
      </c>
      <c r="R63" s="33"/>
      <c r="S63" s="33"/>
    </row>
    <row r="64" spans="1:19" s="12" customFormat="1" ht="31.5" customHeight="1" x14ac:dyDescent="0.6">
      <c r="A64" s="14" t="s">
        <v>9</v>
      </c>
      <c r="B64" s="152" t="s">
        <v>170</v>
      </c>
      <c r="C64" s="153"/>
      <c r="D64" s="15" t="s">
        <v>26</v>
      </c>
      <c r="E64" s="40">
        <f t="shared" si="8"/>
        <v>2204705</v>
      </c>
      <c r="F64" s="40"/>
      <c r="G64" s="41">
        <f t="shared" si="9"/>
        <v>2204705</v>
      </c>
      <c r="H64" s="40"/>
      <c r="I64" s="40"/>
      <c r="J64" s="19">
        <v>2198255</v>
      </c>
      <c r="K64" s="19">
        <v>6450</v>
      </c>
      <c r="Q64" s="87">
        <v>2369959</v>
      </c>
      <c r="R64" s="32">
        <f>E64-Q64</f>
        <v>-165254</v>
      </c>
      <c r="S64" s="33"/>
    </row>
    <row r="65" spans="1:19" s="42" customFormat="1" ht="24.9" customHeight="1" x14ac:dyDescent="0.25">
      <c r="A65" s="14" t="s">
        <v>10</v>
      </c>
      <c r="B65" s="152" t="s">
        <v>115</v>
      </c>
      <c r="C65" s="153"/>
      <c r="D65" s="25" t="s">
        <v>26</v>
      </c>
      <c r="E65" s="37">
        <f t="shared" si="8"/>
        <v>0</v>
      </c>
      <c r="F65" s="38"/>
      <c r="G65" s="39">
        <f t="shared" si="9"/>
        <v>0</v>
      </c>
      <c r="H65" s="40"/>
      <c r="I65" s="40"/>
      <c r="J65" s="40"/>
      <c r="K65" s="37">
        <v>0</v>
      </c>
      <c r="Q65" s="43">
        <v>0</v>
      </c>
      <c r="R65" s="43"/>
      <c r="S65" s="43"/>
    </row>
    <row r="66" spans="1:19" s="42" customFormat="1" ht="32.25" customHeight="1" x14ac:dyDescent="0.55000000000000004">
      <c r="A66" s="14" t="s">
        <v>116</v>
      </c>
      <c r="B66" s="152" t="s">
        <v>117</v>
      </c>
      <c r="C66" s="153"/>
      <c r="D66" s="15" t="s">
        <v>26</v>
      </c>
      <c r="E66" s="21">
        <f t="shared" si="8"/>
        <v>4195370</v>
      </c>
      <c r="F66" s="25">
        <f>F67+F68+F69+F70+F71</f>
        <v>0</v>
      </c>
      <c r="G66" s="16">
        <f t="shared" si="9"/>
        <v>4195370</v>
      </c>
      <c r="H66" s="16">
        <f>H67+H68+H69+H70+H71</f>
        <v>0</v>
      </c>
      <c r="I66" s="16">
        <f>I67+I68+I69+I70+I71</f>
        <v>0</v>
      </c>
      <c r="J66" s="16">
        <f>SUM(J67:J72)</f>
        <v>4195370</v>
      </c>
      <c r="K66" s="16">
        <f>K67+K68+K69+K70+K71</f>
        <v>0</v>
      </c>
      <c r="Q66" s="76">
        <v>4418521</v>
      </c>
      <c r="R66" s="13">
        <f t="shared" ref="R66:R71" si="12">E66-Q66</f>
        <v>-223151</v>
      </c>
      <c r="S66" s="13">
        <f t="shared" ref="S66:S72" si="13">R66/Q66*100</f>
        <v>-5.0503550848802119</v>
      </c>
    </row>
    <row r="67" spans="1:19" s="42" customFormat="1" ht="36.75" customHeight="1" x14ac:dyDescent="0.55000000000000004">
      <c r="A67" s="17" t="s">
        <v>118</v>
      </c>
      <c r="B67" s="146" t="s">
        <v>119</v>
      </c>
      <c r="C67" s="147"/>
      <c r="D67" s="18" t="s">
        <v>26</v>
      </c>
      <c r="E67" s="19">
        <f>G67-F67</f>
        <v>493560</v>
      </c>
      <c r="F67" s="19"/>
      <c r="G67" s="20">
        <f t="shared" si="9"/>
        <v>493560</v>
      </c>
      <c r="H67" s="19"/>
      <c r="I67" s="44"/>
      <c r="J67" s="19">
        <v>493560</v>
      </c>
      <c r="K67" s="19"/>
      <c r="Q67" s="88">
        <v>562560</v>
      </c>
      <c r="R67" s="13">
        <f t="shared" si="12"/>
        <v>-69000</v>
      </c>
      <c r="S67" s="13">
        <f t="shared" si="13"/>
        <v>-12.265358361774744</v>
      </c>
    </row>
    <row r="68" spans="1:19" s="42" customFormat="1" ht="32.25" customHeight="1" x14ac:dyDescent="0.55000000000000004">
      <c r="A68" s="17" t="s">
        <v>120</v>
      </c>
      <c r="B68" s="146" t="s">
        <v>121</v>
      </c>
      <c r="C68" s="147"/>
      <c r="D68" s="18" t="s">
        <v>26</v>
      </c>
      <c r="E68" s="19">
        <f t="shared" ref="E68:E81" si="14">G68-F68</f>
        <v>702398</v>
      </c>
      <c r="F68" s="19"/>
      <c r="G68" s="20">
        <f t="shared" si="9"/>
        <v>702398</v>
      </c>
      <c r="H68" s="19"/>
      <c r="I68" s="44"/>
      <c r="J68" s="19">
        <v>702398</v>
      </c>
      <c r="K68" s="19"/>
      <c r="Q68" s="88">
        <v>733310</v>
      </c>
      <c r="R68" s="13">
        <f t="shared" si="12"/>
        <v>-30912</v>
      </c>
      <c r="S68" s="13">
        <f t="shared" si="13"/>
        <v>-4.2154068538544403</v>
      </c>
    </row>
    <row r="69" spans="1:19" s="12" customFormat="1" ht="32.25" customHeight="1" x14ac:dyDescent="0.55000000000000004">
      <c r="A69" s="17" t="s">
        <v>122</v>
      </c>
      <c r="B69" s="146" t="s">
        <v>123</v>
      </c>
      <c r="C69" s="147"/>
      <c r="D69" s="18" t="s">
        <v>26</v>
      </c>
      <c r="E69" s="19">
        <f t="shared" si="14"/>
        <v>1022448</v>
      </c>
      <c r="F69" s="19"/>
      <c r="G69" s="20">
        <f t="shared" si="9"/>
        <v>1022448</v>
      </c>
      <c r="H69" s="19"/>
      <c r="I69" s="44"/>
      <c r="J69" s="19">
        <v>1022448</v>
      </c>
      <c r="K69" s="19"/>
      <c r="Q69" s="89">
        <v>1092456</v>
      </c>
      <c r="R69" s="13">
        <f t="shared" si="12"/>
        <v>-70008</v>
      </c>
      <c r="S69" s="13">
        <f t="shared" si="13"/>
        <v>-6.4083130121487724</v>
      </c>
    </row>
    <row r="70" spans="1:19" s="12" customFormat="1" ht="37.5" customHeight="1" x14ac:dyDescent="0.55000000000000004">
      <c r="A70" s="17" t="s">
        <v>124</v>
      </c>
      <c r="B70" s="146" t="s">
        <v>125</v>
      </c>
      <c r="C70" s="147"/>
      <c r="D70" s="18" t="s">
        <v>26</v>
      </c>
      <c r="E70" s="19">
        <f t="shared" si="14"/>
        <v>407100</v>
      </c>
      <c r="F70" s="19"/>
      <c r="G70" s="20">
        <f t="shared" si="9"/>
        <v>407100</v>
      </c>
      <c r="H70" s="19"/>
      <c r="I70" s="44"/>
      <c r="J70" s="19">
        <v>407100</v>
      </c>
      <c r="K70" s="19"/>
      <c r="Q70" s="89">
        <v>433109</v>
      </c>
      <c r="R70" s="13">
        <f t="shared" si="12"/>
        <v>-26009</v>
      </c>
      <c r="S70" s="13">
        <f t="shared" si="13"/>
        <v>-6.0051857615519424</v>
      </c>
    </row>
    <row r="71" spans="1:19" s="12" customFormat="1" ht="39" customHeight="1" x14ac:dyDescent="0.55000000000000004">
      <c r="A71" s="17" t="s">
        <v>126</v>
      </c>
      <c r="B71" s="146" t="s">
        <v>171</v>
      </c>
      <c r="C71" s="147"/>
      <c r="D71" s="18" t="s">
        <v>26</v>
      </c>
      <c r="E71" s="19">
        <f t="shared" si="14"/>
        <v>1380744</v>
      </c>
      <c r="F71" s="19"/>
      <c r="G71" s="20">
        <f t="shared" si="9"/>
        <v>1380744</v>
      </c>
      <c r="H71" s="19"/>
      <c r="I71" s="44"/>
      <c r="J71" s="19">
        <v>1380744</v>
      </c>
      <c r="K71" s="19"/>
      <c r="Q71" s="89">
        <v>1402686</v>
      </c>
      <c r="R71" s="13">
        <f t="shared" si="12"/>
        <v>-21942</v>
      </c>
      <c r="S71" s="13">
        <f t="shared" si="13"/>
        <v>-1.5642845226943165</v>
      </c>
    </row>
    <row r="72" spans="1:19" s="12" customFormat="1" ht="39" customHeight="1" x14ac:dyDescent="0.55000000000000004">
      <c r="A72" s="17" t="s">
        <v>155</v>
      </c>
      <c r="B72" s="146" t="s">
        <v>156</v>
      </c>
      <c r="C72" s="147"/>
      <c r="D72" s="18" t="s">
        <v>26</v>
      </c>
      <c r="E72" s="19">
        <f>G72-F72</f>
        <v>189120</v>
      </c>
      <c r="F72" s="19"/>
      <c r="G72" s="20">
        <f t="shared" si="9"/>
        <v>189120</v>
      </c>
      <c r="H72" s="19"/>
      <c r="I72" s="44"/>
      <c r="J72" s="19">
        <v>189120</v>
      </c>
      <c r="K72" s="19"/>
      <c r="Q72" s="89">
        <v>194400</v>
      </c>
      <c r="R72" s="13">
        <f>E72-Q72</f>
        <v>-5280</v>
      </c>
      <c r="S72" s="13">
        <f t="shared" si="13"/>
        <v>-2.7160493827160495</v>
      </c>
    </row>
    <row r="73" spans="1:19" s="12" customFormat="1" ht="61.5" customHeight="1" x14ac:dyDescent="0.6">
      <c r="A73" s="14" t="s">
        <v>127</v>
      </c>
      <c r="B73" s="152" t="s">
        <v>128</v>
      </c>
      <c r="C73" s="153"/>
      <c r="D73" s="15" t="s">
        <v>26</v>
      </c>
      <c r="E73" s="37">
        <f t="shared" si="14"/>
        <v>394940</v>
      </c>
      <c r="F73" s="38"/>
      <c r="G73" s="39">
        <f>H73+I73+J73+K73</f>
        <v>394940</v>
      </c>
      <c r="H73" s="40"/>
      <c r="I73" s="45"/>
      <c r="J73" s="19">
        <f>J74</f>
        <v>394940</v>
      </c>
      <c r="K73" s="19"/>
      <c r="Q73" s="79">
        <v>430285</v>
      </c>
      <c r="R73" s="13">
        <f>E73-Q73</f>
        <v>-35345</v>
      </c>
      <c r="S73" s="33"/>
    </row>
    <row r="74" spans="1:19" s="12" customFormat="1" ht="36.75" customHeight="1" x14ac:dyDescent="0.6">
      <c r="A74" s="14" t="s">
        <v>158</v>
      </c>
      <c r="B74" s="80" t="s">
        <v>159</v>
      </c>
      <c r="C74" s="91"/>
      <c r="D74" s="15" t="s">
        <v>26</v>
      </c>
      <c r="E74" s="37">
        <f t="shared" si="14"/>
        <v>394940</v>
      </c>
      <c r="F74" s="38"/>
      <c r="G74" s="39">
        <f t="shared" si="9"/>
        <v>394940</v>
      </c>
      <c r="H74" s="40"/>
      <c r="I74" s="45"/>
      <c r="J74" s="19">
        <v>394940</v>
      </c>
      <c r="K74" s="19"/>
      <c r="Q74" s="79">
        <v>430285</v>
      </c>
      <c r="R74" s="13">
        <f>E74-Q74</f>
        <v>-35345</v>
      </c>
      <c r="S74" s="33"/>
    </row>
    <row r="75" spans="1:19" s="12" customFormat="1" ht="60" customHeight="1" x14ac:dyDescent="0.6">
      <c r="A75" s="15" t="s">
        <v>129</v>
      </c>
      <c r="B75" s="160" t="s">
        <v>130</v>
      </c>
      <c r="C75" s="161"/>
      <c r="D75" s="15" t="s">
        <v>26</v>
      </c>
      <c r="E75" s="40">
        <f t="shared" si="14"/>
        <v>1642816</v>
      </c>
      <c r="F75" s="46"/>
      <c r="G75" s="41">
        <f>H75+I75+J75+K75</f>
        <v>1642816</v>
      </c>
      <c r="H75" s="40"/>
      <c r="I75" s="46"/>
      <c r="J75" s="19">
        <f>SUM(J76:J81)</f>
        <v>1194379</v>
      </c>
      <c r="K75" s="19">
        <f>SUM(K76:K81)</f>
        <v>448437</v>
      </c>
      <c r="Q75" s="79">
        <v>1851388</v>
      </c>
      <c r="R75" s="13">
        <f t="shared" ref="R75:R81" si="15">E75-Q75</f>
        <v>-208572</v>
      </c>
      <c r="S75" s="33"/>
    </row>
    <row r="76" spans="1:19" s="12" customFormat="1" ht="34.5" customHeight="1" x14ac:dyDescent="0.6">
      <c r="A76" s="14" t="s">
        <v>131</v>
      </c>
      <c r="B76" s="47" t="s">
        <v>132</v>
      </c>
      <c r="C76" s="92"/>
      <c r="D76" s="15" t="s">
        <v>26</v>
      </c>
      <c r="E76" s="40">
        <f t="shared" si="14"/>
        <v>117628</v>
      </c>
      <c r="F76" s="46"/>
      <c r="G76" s="41">
        <f t="shared" ref="G76:G81" si="16">H76+I76+J76+K76</f>
        <v>117628</v>
      </c>
      <c r="H76" s="40"/>
      <c r="I76" s="45"/>
      <c r="J76" s="19">
        <v>117628</v>
      </c>
      <c r="K76" s="19"/>
      <c r="Q76" s="87">
        <v>112636</v>
      </c>
      <c r="R76" s="13">
        <f t="shared" si="15"/>
        <v>4992</v>
      </c>
      <c r="S76" s="33"/>
    </row>
    <row r="77" spans="1:19" s="12" customFormat="1" ht="32.25" customHeight="1" x14ac:dyDescent="0.55000000000000004">
      <c r="A77" s="14" t="s">
        <v>133</v>
      </c>
      <c r="B77" s="80" t="s">
        <v>134</v>
      </c>
      <c r="C77" s="92"/>
      <c r="D77" s="15" t="s">
        <v>26</v>
      </c>
      <c r="E77" s="40">
        <f t="shared" si="14"/>
        <v>209633</v>
      </c>
      <c r="F77" s="46"/>
      <c r="G77" s="41">
        <f t="shared" si="16"/>
        <v>209633</v>
      </c>
      <c r="H77" s="40"/>
      <c r="I77" s="46"/>
      <c r="J77" s="19">
        <f>45513+72624</f>
        <v>118137</v>
      </c>
      <c r="K77" s="19">
        <f>23671+67825</f>
        <v>91496</v>
      </c>
      <c r="Q77" s="86">
        <v>205429</v>
      </c>
      <c r="R77" s="13">
        <f t="shared" si="15"/>
        <v>4204</v>
      </c>
      <c r="S77" s="13">
        <f>R77/Q77*100</f>
        <v>2.0464491381450527</v>
      </c>
    </row>
    <row r="78" spans="1:19" s="12" customFormat="1" ht="35.25" customHeight="1" x14ac:dyDescent="0.55000000000000004">
      <c r="A78" s="14" t="s">
        <v>135</v>
      </c>
      <c r="B78" s="80" t="s">
        <v>161</v>
      </c>
      <c r="C78" s="92"/>
      <c r="D78" s="15" t="s">
        <v>26</v>
      </c>
      <c r="E78" s="40">
        <f t="shared" si="14"/>
        <v>5882</v>
      </c>
      <c r="F78" s="46"/>
      <c r="G78" s="41">
        <f t="shared" si="16"/>
        <v>5882</v>
      </c>
      <c r="H78" s="40"/>
      <c r="I78" s="46"/>
      <c r="J78" s="19">
        <v>5882</v>
      </c>
      <c r="K78" s="19"/>
      <c r="Q78" s="86">
        <v>5089</v>
      </c>
      <c r="R78" s="13">
        <f t="shared" si="15"/>
        <v>793</v>
      </c>
      <c r="S78" s="13">
        <f>R78/Q78*100</f>
        <v>15.582629200235804</v>
      </c>
    </row>
    <row r="79" spans="1:19" s="12" customFormat="1" ht="35.25" customHeight="1" x14ac:dyDescent="0.55000000000000004">
      <c r="A79" s="14" t="s">
        <v>162</v>
      </c>
      <c r="B79" s="47" t="s">
        <v>164</v>
      </c>
      <c r="C79" s="92"/>
      <c r="D79" s="15"/>
      <c r="E79" s="40">
        <f t="shared" si="14"/>
        <v>348273</v>
      </c>
      <c r="F79" s="46"/>
      <c r="G79" s="41">
        <f t="shared" si="16"/>
        <v>348273</v>
      </c>
      <c r="H79" s="40"/>
      <c r="I79" s="46"/>
      <c r="J79" s="19">
        <v>348273</v>
      </c>
      <c r="K79" s="19"/>
      <c r="Q79" s="86">
        <v>365771</v>
      </c>
      <c r="R79" s="13">
        <f t="shared" si="15"/>
        <v>-17498</v>
      </c>
      <c r="S79" s="13">
        <f t="shared" ref="S79:S81" si="17">R79/Q79*100</f>
        <v>-4.7838675017975731</v>
      </c>
    </row>
    <row r="80" spans="1:19" s="12" customFormat="1" ht="35.25" customHeight="1" x14ac:dyDescent="0.55000000000000004">
      <c r="A80" s="14" t="s">
        <v>165</v>
      </c>
      <c r="B80" s="47" t="s">
        <v>167</v>
      </c>
      <c r="C80" s="92"/>
      <c r="D80" s="15"/>
      <c r="E80" s="40">
        <f t="shared" si="14"/>
        <v>960950</v>
      </c>
      <c r="F80" s="46"/>
      <c r="G80" s="41">
        <f t="shared" si="16"/>
        <v>960950</v>
      </c>
      <c r="H80" s="40"/>
      <c r="I80" s="46"/>
      <c r="J80" s="19">
        <v>604009</v>
      </c>
      <c r="K80" s="19">
        <v>356941</v>
      </c>
      <c r="Q80" s="86">
        <v>1032441</v>
      </c>
      <c r="R80" s="13">
        <f t="shared" si="15"/>
        <v>-71491</v>
      </c>
      <c r="S80" s="13">
        <f t="shared" si="17"/>
        <v>-6.9244634802376126</v>
      </c>
    </row>
    <row r="81" spans="1:209" s="12" customFormat="1" ht="34.5" customHeight="1" x14ac:dyDescent="0.55000000000000004">
      <c r="A81" s="14" t="s">
        <v>168</v>
      </c>
      <c r="B81" s="47" t="s">
        <v>174</v>
      </c>
      <c r="C81" s="92"/>
      <c r="D81" s="15" t="s">
        <v>26</v>
      </c>
      <c r="E81" s="40">
        <f t="shared" si="14"/>
        <v>450</v>
      </c>
      <c r="F81" s="46"/>
      <c r="G81" s="41">
        <f t="shared" si="16"/>
        <v>450</v>
      </c>
      <c r="H81" s="40"/>
      <c r="I81" s="45"/>
      <c r="J81" s="19">
        <v>450</v>
      </c>
      <c r="K81" s="44"/>
      <c r="Q81" s="13">
        <v>130022</v>
      </c>
      <c r="R81" s="13">
        <f t="shared" si="15"/>
        <v>-129572</v>
      </c>
      <c r="S81" s="13">
        <f t="shared" si="17"/>
        <v>-99.65390472381597</v>
      </c>
    </row>
    <row r="82" spans="1:209" s="42" customFormat="1" ht="48" customHeight="1" x14ac:dyDescent="0.55000000000000004">
      <c r="A82" s="9" t="s">
        <v>11</v>
      </c>
      <c r="B82" s="162" t="s">
        <v>137</v>
      </c>
      <c r="C82" s="48" t="s">
        <v>138</v>
      </c>
      <c r="D82" s="10" t="s">
        <v>26</v>
      </c>
      <c r="E82" s="22">
        <f>E13-E39</f>
        <v>12106154</v>
      </c>
      <c r="F82" s="22">
        <f>F13-F39</f>
        <v>0</v>
      </c>
      <c r="G82" s="22">
        <f>G13-G39</f>
        <v>12106154</v>
      </c>
      <c r="H82" s="49"/>
      <c r="I82" s="49"/>
      <c r="J82" s="50"/>
      <c r="K82" s="51"/>
      <c r="Q82" s="13"/>
    </row>
    <row r="83" spans="1:209" s="53" customFormat="1" ht="45.75" customHeight="1" x14ac:dyDescent="0.25">
      <c r="A83" s="9" t="s">
        <v>139</v>
      </c>
      <c r="B83" s="163"/>
      <c r="C83" s="48" t="s">
        <v>140</v>
      </c>
      <c r="D83" s="10" t="s">
        <v>12</v>
      </c>
      <c r="E83" s="52">
        <f>E82/E13*100</f>
        <v>9.4470882194724375</v>
      </c>
      <c r="F83" s="52"/>
      <c r="G83" s="52">
        <f>G82/G13*100</f>
        <v>9.4470882194724375</v>
      </c>
      <c r="H83" s="9"/>
      <c r="I83" s="9"/>
      <c r="J83" s="9"/>
      <c r="K83" s="9"/>
      <c r="L83" s="158"/>
      <c r="M83" s="159"/>
      <c r="N83" s="158"/>
      <c r="O83" s="159"/>
      <c r="P83" s="158"/>
      <c r="Q83" s="159"/>
      <c r="R83" s="158"/>
      <c r="S83" s="159"/>
      <c r="T83" s="158"/>
      <c r="U83" s="159"/>
      <c r="V83" s="158"/>
      <c r="W83" s="159"/>
      <c r="X83" s="158"/>
      <c r="Y83" s="159"/>
      <c r="Z83" s="158"/>
      <c r="AA83" s="159"/>
      <c r="AB83" s="158"/>
      <c r="AC83" s="159"/>
      <c r="AD83" s="158"/>
      <c r="AE83" s="159"/>
      <c r="AF83" s="158"/>
      <c r="AG83" s="159"/>
      <c r="AH83" s="158"/>
      <c r="AI83" s="159"/>
      <c r="AJ83" s="158"/>
      <c r="AK83" s="159"/>
      <c r="AL83" s="158"/>
      <c r="AM83" s="159"/>
      <c r="AN83" s="158"/>
      <c r="AO83" s="159"/>
      <c r="AP83" s="158"/>
      <c r="AQ83" s="159"/>
      <c r="AR83" s="158"/>
      <c r="AS83" s="159"/>
      <c r="AT83" s="158"/>
      <c r="AU83" s="159"/>
      <c r="AV83" s="158"/>
      <c r="AW83" s="159"/>
      <c r="AX83" s="158"/>
      <c r="AY83" s="159"/>
      <c r="AZ83" s="158"/>
      <c r="BA83" s="159"/>
      <c r="BB83" s="158"/>
      <c r="BC83" s="159"/>
      <c r="BD83" s="158"/>
      <c r="BE83" s="159"/>
      <c r="BF83" s="158"/>
      <c r="BG83" s="159"/>
      <c r="BH83" s="158"/>
      <c r="BI83" s="159"/>
      <c r="BJ83" s="158"/>
      <c r="BK83" s="159"/>
      <c r="BL83" s="158"/>
      <c r="BM83" s="159"/>
      <c r="BN83" s="158"/>
      <c r="BO83" s="159"/>
      <c r="BP83" s="158"/>
      <c r="BQ83" s="159"/>
      <c r="BR83" s="158"/>
      <c r="BS83" s="159"/>
      <c r="BT83" s="158"/>
      <c r="BU83" s="159"/>
      <c r="BV83" s="158"/>
      <c r="BW83" s="159"/>
      <c r="BX83" s="158"/>
      <c r="BY83" s="159"/>
      <c r="BZ83" s="158"/>
      <c r="CA83" s="159"/>
      <c r="CB83" s="158"/>
      <c r="CC83" s="159"/>
      <c r="CD83" s="158"/>
      <c r="CE83" s="159"/>
      <c r="CF83" s="158"/>
      <c r="CG83" s="159"/>
      <c r="CH83" s="158"/>
      <c r="CI83" s="159"/>
      <c r="CJ83" s="158"/>
      <c r="CK83" s="159"/>
      <c r="CL83" s="158"/>
      <c r="CM83" s="159"/>
      <c r="CN83" s="158"/>
      <c r="CO83" s="159"/>
      <c r="CP83" s="158"/>
      <c r="CQ83" s="159"/>
      <c r="CR83" s="158"/>
      <c r="CS83" s="159"/>
      <c r="CT83" s="158"/>
      <c r="CU83" s="159"/>
      <c r="CV83" s="158"/>
      <c r="CW83" s="159"/>
      <c r="CX83" s="158"/>
      <c r="CY83" s="159"/>
      <c r="CZ83" s="158"/>
      <c r="DA83" s="159"/>
      <c r="DB83" s="158"/>
      <c r="DC83" s="159"/>
      <c r="DD83" s="158"/>
      <c r="DE83" s="159"/>
      <c r="DF83" s="158"/>
      <c r="DG83" s="159"/>
      <c r="DH83" s="158"/>
      <c r="DI83" s="159"/>
      <c r="DJ83" s="158"/>
      <c r="DK83" s="159"/>
      <c r="DL83" s="158"/>
      <c r="DM83" s="159"/>
      <c r="DN83" s="158"/>
      <c r="DO83" s="159"/>
      <c r="DP83" s="158"/>
      <c r="DQ83" s="159"/>
      <c r="DR83" s="158"/>
      <c r="DS83" s="159"/>
      <c r="DT83" s="158"/>
      <c r="DU83" s="159"/>
      <c r="DV83" s="158"/>
      <c r="DW83" s="159"/>
      <c r="DX83" s="158"/>
      <c r="DY83" s="159"/>
      <c r="DZ83" s="158"/>
      <c r="EA83" s="159"/>
      <c r="EB83" s="158"/>
      <c r="EC83" s="159"/>
      <c r="ED83" s="158"/>
      <c r="EE83" s="159"/>
      <c r="EF83" s="158"/>
      <c r="EG83" s="159"/>
      <c r="EH83" s="158"/>
      <c r="EI83" s="159"/>
      <c r="EJ83" s="158"/>
      <c r="EK83" s="159"/>
      <c r="EL83" s="158"/>
      <c r="EM83" s="159"/>
      <c r="EN83" s="158"/>
      <c r="EO83" s="159"/>
      <c r="EP83" s="158"/>
      <c r="EQ83" s="159"/>
      <c r="ER83" s="158"/>
      <c r="ES83" s="159"/>
      <c r="ET83" s="158"/>
      <c r="EU83" s="159"/>
      <c r="EV83" s="158"/>
      <c r="EW83" s="159"/>
      <c r="EX83" s="158"/>
      <c r="EY83" s="159"/>
      <c r="EZ83" s="158"/>
      <c r="FA83" s="159"/>
      <c r="FB83" s="158"/>
      <c r="FC83" s="159"/>
      <c r="FD83" s="158"/>
      <c r="FE83" s="159"/>
      <c r="FF83" s="158"/>
      <c r="FG83" s="159"/>
      <c r="FH83" s="158"/>
      <c r="FI83" s="159"/>
      <c r="FJ83" s="158"/>
      <c r="FK83" s="159"/>
      <c r="FL83" s="158"/>
      <c r="FM83" s="159"/>
      <c r="FN83" s="158"/>
      <c r="FO83" s="159"/>
      <c r="FP83" s="158"/>
      <c r="FQ83" s="159"/>
      <c r="FR83" s="158"/>
      <c r="FS83" s="159"/>
      <c r="FT83" s="158"/>
      <c r="FU83" s="159"/>
      <c r="FV83" s="158"/>
      <c r="FW83" s="159"/>
      <c r="FX83" s="158"/>
      <c r="FY83" s="159"/>
      <c r="FZ83" s="158"/>
      <c r="GA83" s="159"/>
      <c r="GB83" s="158"/>
      <c r="GC83" s="159"/>
      <c r="GD83" s="158"/>
      <c r="GE83" s="159"/>
      <c r="GF83" s="158"/>
      <c r="GG83" s="159"/>
      <c r="GH83" s="158"/>
      <c r="GI83" s="159"/>
      <c r="GJ83" s="158"/>
      <c r="GK83" s="159"/>
      <c r="GL83" s="158"/>
      <c r="GM83" s="159"/>
      <c r="GN83" s="158"/>
      <c r="GO83" s="159"/>
      <c r="GP83" s="158"/>
      <c r="GQ83" s="159"/>
      <c r="GR83" s="158"/>
      <c r="GS83" s="159"/>
      <c r="GT83" s="158"/>
      <c r="GU83" s="159"/>
      <c r="GV83" s="158"/>
      <c r="GW83" s="159"/>
      <c r="GX83" s="158"/>
      <c r="GY83" s="159"/>
      <c r="GZ83" s="158"/>
      <c r="HA83" s="159"/>
    </row>
    <row r="84" spans="1:209" s="12" customFormat="1" ht="56.25" customHeight="1" x14ac:dyDescent="0.25">
      <c r="A84" s="14" t="s">
        <v>157</v>
      </c>
      <c r="B84" s="164" t="s">
        <v>141</v>
      </c>
      <c r="C84" s="165"/>
      <c r="D84" s="15" t="s">
        <v>26</v>
      </c>
      <c r="E84" s="45">
        <f>E39-E75-E48-E59-E73</f>
        <v>113995439</v>
      </c>
      <c r="F84" s="45"/>
      <c r="G84" s="45">
        <f>G39-G75-G48-G59-G73</f>
        <v>113995439</v>
      </c>
      <c r="H84" s="54"/>
      <c r="I84" s="54"/>
      <c r="J84" s="45"/>
      <c r="K84" s="45"/>
    </row>
    <row r="85" spans="1:209" s="42" customFormat="1" ht="44.25" customHeight="1" x14ac:dyDescent="0.25">
      <c r="A85" s="55"/>
      <c r="B85" s="56"/>
      <c r="C85" s="56"/>
      <c r="D85" s="57"/>
      <c r="E85" s="58"/>
      <c r="F85" s="59"/>
      <c r="G85" s="60"/>
      <c r="H85" s="59"/>
      <c r="I85" s="59"/>
      <c r="J85" s="60"/>
      <c r="K85" s="60"/>
    </row>
    <row r="86" spans="1:209" s="42" customFormat="1" ht="44.25" customHeight="1" x14ac:dyDescent="0.25">
      <c r="A86" s="55"/>
      <c r="B86" s="56"/>
      <c r="C86" s="56"/>
      <c r="D86" s="57"/>
      <c r="E86" s="58"/>
      <c r="F86" s="59"/>
      <c r="G86" s="60"/>
      <c r="H86" s="59"/>
      <c r="I86" s="59"/>
      <c r="J86" s="60"/>
      <c r="K86" s="60"/>
    </row>
    <row r="87" spans="1:209" s="4" customFormat="1" ht="30" x14ac:dyDescent="0.5">
      <c r="A87" s="61" t="s">
        <v>142</v>
      </c>
      <c r="B87" s="61"/>
      <c r="C87" s="61"/>
      <c r="D87" s="61" t="s">
        <v>143</v>
      </c>
      <c r="E87" s="61"/>
      <c r="F87" s="61"/>
      <c r="G87" s="61"/>
      <c r="H87" s="61"/>
      <c r="I87" s="61" t="s">
        <v>144</v>
      </c>
      <c r="J87" s="61"/>
      <c r="K87" s="61"/>
    </row>
    <row r="88" spans="1:209" s="4" customFormat="1" ht="30.6" x14ac:dyDescent="0.55000000000000004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209" s="65" customFormat="1" ht="40.200000000000003" x14ac:dyDescent="0.7">
      <c r="A89" s="63" t="s">
        <v>145</v>
      </c>
      <c r="B89" s="64"/>
      <c r="C89" s="64"/>
      <c r="D89" s="63" t="s">
        <v>146</v>
      </c>
      <c r="E89" s="64"/>
      <c r="F89" s="64"/>
      <c r="G89" s="64"/>
      <c r="H89" s="64"/>
      <c r="I89" s="63" t="s">
        <v>147</v>
      </c>
      <c r="J89" s="64"/>
      <c r="K89" s="64"/>
    </row>
    <row r="90" spans="1:209" s="65" customFormat="1" ht="112.5" customHeight="1" x14ac:dyDescent="0.7">
      <c r="A90" s="64"/>
      <c r="B90" s="64"/>
      <c r="C90" s="64"/>
      <c r="D90" s="64"/>
      <c r="E90" s="64"/>
      <c r="F90" s="64"/>
      <c r="G90" s="64"/>
      <c r="H90" s="64"/>
      <c r="I90" s="169" t="s">
        <v>175</v>
      </c>
      <c r="J90" s="169"/>
      <c r="K90" s="169"/>
    </row>
    <row r="91" spans="1:209" s="65" customFormat="1" ht="40.200000000000003" x14ac:dyDescent="0.7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209" s="4" customFormat="1" ht="39" customHeight="1" x14ac:dyDescent="0.6">
      <c r="A92" s="166"/>
      <c r="B92" s="166"/>
      <c r="C92" s="166"/>
      <c r="D92" s="62" t="s">
        <v>148</v>
      </c>
      <c r="E92" s="62"/>
      <c r="F92" s="62"/>
      <c r="G92" s="62"/>
      <c r="H92" s="62"/>
      <c r="I92" s="62"/>
      <c r="J92" s="62"/>
      <c r="K92" s="62"/>
    </row>
    <row r="93" spans="1:209" s="4" customFormat="1" ht="35.4" x14ac:dyDescent="0.6">
      <c r="A93" s="66"/>
      <c r="B93" s="67"/>
      <c r="C93" s="67"/>
      <c r="D93" s="62" t="s">
        <v>149</v>
      </c>
      <c r="E93" s="62"/>
      <c r="F93" s="62"/>
      <c r="G93" s="62"/>
      <c r="H93" s="62"/>
      <c r="I93" s="63" t="s">
        <v>176</v>
      </c>
      <c r="J93" s="62"/>
      <c r="K93" s="62"/>
    </row>
    <row r="94" spans="1:209" s="4" customFormat="1" ht="30.6" x14ac:dyDescent="0.55000000000000004">
      <c r="A94" s="68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209" s="4" customFormat="1" ht="30.6" x14ac:dyDescent="0.55000000000000004">
      <c r="A95" s="69" t="s">
        <v>151</v>
      </c>
      <c r="B95" s="62"/>
      <c r="C95" s="69"/>
      <c r="D95" s="62"/>
      <c r="E95" s="69" t="s">
        <v>151</v>
      </c>
      <c r="F95" s="62"/>
      <c r="G95" s="62"/>
      <c r="H95" s="62"/>
      <c r="I95" s="62"/>
      <c r="J95" s="69" t="s">
        <v>151</v>
      </c>
      <c r="K95" s="62"/>
    </row>
    <row r="96" spans="1:209" s="4" customFormat="1" ht="22.8" x14ac:dyDescent="0.4">
      <c r="A96" s="70"/>
      <c r="B96" s="70"/>
      <c r="C96" s="71"/>
      <c r="D96" s="71"/>
      <c r="E96" s="71"/>
      <c r="F96" s="71"/>
      <c r="G96" s="71"/>
      <c r="H96" s="71"/>
      <c r="I96" s="71"/>
      <c r="J96" s="71"/>
      <c r="K96" s="71"/>
    </row>
    <row r="97" spans="1:11" s="4" customFormat="1" ht="22.8" x14ac:dyDescent="0.4">
      <c r="A97" s="70"/>
      <c r="B97" s="70"/>
      <c r="C97" s="72"/>
      <c r="D97" s="71"/>
      <c r="E97" s="71"/>
      <c r="F97" s="71"/>
      <c r="G97" s="71"/>
      <c r="H97" s="71"/>
      <c r="I97" s="71"/>
      <c r="J97" s="71"/>
      <c r="K97" s="71"/>
    </row>
    <row r="98" spans="1:11" s="4" customFormat="1" ht="15.6" x14ac:dyDescent="0.3">
      <c r="A98" s="73"/>
      <c r="B98" s="73"/>
      <c r="F98" s="74"/>
      <c r="G98" s="74"/>
      <c r="H98" s="74"/>
      <c r="I98" s="74"/>
      <c r="J98" s="74"/>
      <c r="K98" s="74"/>
    </row>
    <row r="99" spans="1:11" s="4" customFormat="1" ht="15.6" x14ac:dyDescent="0.3">
      <c r="A99" s="73"/>
      <c r="B99" s="73"/>
      <c r="F99" s="74"/>
      <c r="G99" s="74"/>
      <c r="H99" s="74"/>
      <c r="I99" s="74"/>
      <c r="J99" s="74"/>
      <c r="K99" s="74"/>
    </row>
    <row r="100" spans="1:11" s="4" customFormat="1" ht="15.6" x14ac:dyDescent="0.3">
      <c r="A100" s="73"/>
      <c r="B100" s="73"/>
      <c r="F100" s="74"/>
      <c r="G100" s="74"/>
      <c r="H100" s="74"/>
      <c r="I100" s="167"/>
      <c r="J100" s="168"/>
      <c r="K100" s="74"/>
    </row>
    <row r="101" spans="1:11" s="4" customFormat="1" ht="15.6" x14ac:dyDescent="0.3">
      <c r="A101" s="73"/>
      <c r="B101" s="73"/>
      <c r="F101" s="74"/>
      <c r="G101" s="74"/>
      <c r="H101" s="74"/>
      <c r="I101" s="74"/>
      <c r="J101" s="74"/>
      <c r="K101" s="74"/>
    </row>
    <row r="102" spans="1:11" s="4" customFormat="1" ht="15.6" x14ac:dyDescent="0.3">
      <c r="A102" s="73"/>
      <c r="B102" s="73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1:11" s="4" customFormat="1" ht="15.6" x14ac:dyDescent="0.3">
      <c r="A103" s="73"/>
      <c r="B103" s="73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1:11" s="4" customFormat="1" ht="15.6" x14ac:dyDescent="0.3">
      <c r="A104" s="73"/>
      <c r="B104" s="73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1:11" s="4" customFormat="1" ht="15.6" x14ac:dyDescent="0.3">
      <c r="A105" s="73"/>
      <c r="B105" s="73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4" customFormat="1" ht="15.6" x14ac:dyDescent="0.3">
      <c r="A106" s="73"/>
      <c r="B106" s="73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4" customFormat="1" ht="15.6" x14ac:dyDescent="0.3">
      <c r="A107" s="73"/>
      <c r="B107" s="73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4" customFormat="1" ht="15.6" x14ac:dyDescent="0.3">
      <c r="A108" s="73"/>
      <c r="B108" s="73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4" customFormat="1" ht="15.6" x14ac:dyDescent="0.3">
      <c r="A109" s="73"/>
      <c r="B109" s="73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4" customFormat="1" ht="15.6" x14ac:dyDescent="0.3">
      <c r="A110" s="73"/>
      <c r="B110" s="73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4" customFormat="1" ht="15.6" x14ac:dyDescent="0.3">
      <c r="A111" s="73"/>
      <c r="B111" s="73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 s="4" customFormat="1" ht="13.2" x14ac:dyDescent="0.25">
      <c r="A112" s="73"/>
      <c r="B112" s="73"/>
    </row>
    <row r="113" spans="1:10" s="4" customFormat="1" ht="13.2" x14ac:dyDescent="0.25">
      <c r="A113" s="73"/>
      <c r="B113" s="73"/>
    </row>
    <row r="114" spans="1:10" s="4" customFormat="1" ht="13.2" x14ac:dyDescent="0.25">
      <c r="A114" s="73"/>
      <c r="B114" s="73"/>
    </row>
    <row r="115" spans="1:10" s="4" customFormat="1" ht="13.2" x14ac:dyDescent="0.25">
      <c r="A115" s="73"/>
      <c r="B115" s="73"/>
      <c r="J115" s="77"/>
    </row>
    <row r="116" spans="1:10" s="4" customFormat="1" ht="13.2" x14ac:dyDescent="0.25">
      <c r="A116" s="73"/>
      <c r="B116" s="73"/>
    </row>
    <row r="117" spans="1:10" s="4" customFormat="1" ht="13.2" x14ac:dyDescent="0.25">
      <c r="A117" s="73"/>
      <c r="B117" s="73"/>
    </row>
    <row r="118" spans="1:10" s="4" customFormat="1" ht="13.2" x14ac:dyDescent="0.25">
      <c r="A118" s="73"/>
      <c r="B118" s="73"/>
    </row>
    <row r="119" spans="1:10" s="4" customFormat="1" ht="13.2" x14ac:dyDescent="0.25">
      <c r="A119" s="73"/>
      <c r="B119" s="73"/>
    </row>
    <row r="120" spans="1:10" s="4" customFormat="1" ht="13.2" x14ac:dyDescent="0.25">
      <c r="A120" s="73"/>
      <c r="B120" s="73"/>
    </row>
    <row r="121" spans="1:10" s="4" customFormat="1" ht="13.2" x14ac:dyDescent="0.25">
      <c r="A121" s="73"/>
      <c r="B121" s="73"/>
    </row>
    <row r="122" spans="1:10" s="4" customFormat="1" ht="13.2" x14ac:dyDescent="0.25">
      <c r="A122" s="73"/>
      <c r="B122" s="73"/>
    </row>
    <row r="123" spans="1:10" s="4" customFormat="1" ht="13.2" x14ac:dyDescent="0.25">
      <c r="A123" s="73"/>
      <c r="B123" s="73"/>
    </row>
    <row r="124" spans="1:10" s="4" customFormat="1" ht="13.2" x14ac:dyDescent="0.25">
      <c r="A124" s="73"/>
      <c r="B124" s="73"/>
    </row>
    <row r="125" spans="1:10" s="4" customFormat="1" ht="13.2" x14ac:dyDescent="0.25">
      <c r="A125" s="73"/>
      <c r="B125" s="73"/>
    </row>
    <row r="126" spans="1:10" s="4" customFormat="1" ht="13.2" x14ac:dyDescent="0.25">
      <c r="A126" s="73"/>
      <c r="B126" s="73"/>
    </row>
    <row r="127" spans="1:10" s="4" customFormat="1" ht="13.2" x14ac:dyDescent="0.25">
      <c r="A127" s="73"/>
      <c r="B127" s="73"/>
    </row>
    <row r="128" spans="1:10" s="4" customFormat="1" ht="13.2" x14ac:dyDescent="0.25">
      <c r="A128" s="73"/>
      <c r="B128" s="73"/>
    </row>
    <row r="129" spans="1:2" s="4" customFormat="1" ht="13.2" x14ac:dyDescent="0.25">
      <c r="A129" s="73"/>
      <c r="B129" s="73"/>
    </row>
    <row r="130" spans="1:2" s="4" customFormat="1" ht="13.2" x14ac:dyDescent="0.25">
      <c r="A130" s="73"/>
      <c r="B130" s="73"/>
    </row>
    <row r="131" spans="1:2" s="4" customFormat="1" ht="13.2" x14ac:dyDescent="0.25">
      <c r="A131" s="73"/>
      <c r="B131" s="73"/>
    </row>
    <row r="132" spans="1:2" s="4" customFormat="1" ht="13.2" x14ac:dyDescent="0.25">
      <c r="A132" s="73"/>
      <c r="B132" s="73"/>
    </row>
    <row r="133" spans="1:2" s="4" customFormat="1" ht="13.2" x14ac:dyDescent="0.25">
      <c r="A133" s="73"/>
      <c r="B133" s="73"/>
    </row>
    <row r="134" spans="1:2" s="4" customFormat="1" ht="13.2" x14ac:dyDescent="0.25">
      <c r="A134" s="73"/>
      <c r="B134" s="73"/>
    </row>
    <row r="135" spans="1:2" s="4" customFormat="1" ht="13.2" x14ac:dyDescent="0.25">
      <c r="A135" s="73"/>
      <c r="B135" s="73"/>
    </row>
    <row r="136" spans="1:2" s="4" customFormat="1" ht="13.2" x14ac:dyDescent="0.25">
      <c r="A136" s="73"/>
      <c r="B136" s="73"/>
    </row>
    <row r="137" spans="1:2" s="4" customFormat="1" ht="13.2" x14ac:dyDescent="0.25">
      <c r="A137" s="73"/>
      <c r="B137" s="73"/>
    </row>
    <row r="138" spans="1:2" s="4" customFormat="1" ht="13.2" x14ac:dyDescent="0.25">
      <c r="A138" s="73"/>
      <c r="B138" s="73"/>
    </row>
    <row r="139" spans="1:2" s="4" customFormat="1" ht="13.2" x14ac:dyDescent="0.25">
      <c r="A139" s="73"/>
      <c r="B139" s="73"/>
    </row>
    <row r="140" spans="1:2" s="4" customFormat="1" ht="13.2" x14ac:dyDescent="0.25">
      <c r="A140" s="73"/>
      <c r="B140" s="73"/>
    </row>
    <row r="141" spans="1:2" s="4" customFormat="1" ht="13.2" x14ac:dyDescent="0.25">
      <c r="A141" s="73"/>
      <c r="B141" s="73"/>
    </row>
    <row r="142" spans="1:2" s="4" customFormat="1" ht="13.2" x14ac:dyDescent="0.25">
      <c r="A142" s="73"/>
      <c r="B142" s="73"/>
    </row>
    <row r="143" spans="1:2" s="4" customFormat="1" ht="13.2" x14ac:dyDescent="0.25">
      <c r="A143" s="73"/>
      <c r="B143" s="73"/>
    </row>
    <row r="144" spans="1:2" s="4" customFormat="1" ht="13.2" x14ac:dyDescent="0.25">
      <c r="A144" s="73"/>
      <c r="B144" s="73"/>
    </row>
    <row r="145" spans="1:2" s="4" customFormat="1" ht="13.2" x14ac:dyDescent="0.25">
      <c r="A145" s="73"/>
      <c r="B145" s="73"/>
    </row>
    <row r="146" spans="1:2" s="4" customFormat="1" ht="13.2" x14ac:dyDescent="0.25">
      <c r="A146" s="73"/>
      <c r="B146" s="73"/>
    </row>
    <row r="147" spans="1:2" s="4" customFormat="1" ht="13.2" x14ac:dyDescent="0.25">
      <c r="A147" s="73"/>
      <c r="B147" s="73"/>
    </row>
    <row r="148" spans="1:2" s="4" customFormat="1" ht="13.2" x14ac:dyDescent="0.25">
      <c r="A148" s="73"/>
      <c r="B148" s="73"/>
    </row>
    <row r="149" spans="1:2" s="4" customFormat="1" ht="13.2" x14ac:dyDescent="0.25">
      <c r="A149" s="73"/>
      <c r="B149" s="73"/>
    </row>
    <row r="150" spans="1:2" s="4" customFormat="1" ht="13.2" x14ac:dyDescent="0.25">
      <c r="A150" s="73"/>
      <c r="B150" s="73"/>
    </row>
    <row r="151" spans="1:2" s="4" customFormat="1" ht="13.2" x14ac:dyDescent="0.25">
      <c r="A151" s="73"/>
      <c r="B151" s="73"/>
    </row>
    <row r="152" spans="1:2" s="4" customFormat="1" ht="13.2" x14ac:dyDescent="0.25">
      <c r="A152" s="73"/>
      <c r="B152" s="73"/>
    </row>
    <row r="153" spans="1:2" s="4" customFormat="1" ht="13.2" x14ac:dyDescent="0.25">
      <c r="A153" s="73"/>
      <c r="B153" s="73"/>
    </row>
    <row r="154" spans="1:2" s="4" customFormat="1" ht="13.2" x14ac:dyDescent="0.25">
      <c r="A154" s="73"/>
      <c r="B154" s="73"/>
    </row>
    <row r="155" spans="1:2" s="4" customFormat="1" ht="13.2" x14ac:dyDescent="0.25">
      <c r="A155" s="73"/>
      <c r="B155" s="73"/>
    </row>
    <row r="156" spans="1:2" s="4" customFormat="1" ht="13.2" x14ac:dyDescent="0.25">
      <c r="A156" s="73"/>
      <c r="B156" s="73"/>
    </row>
    <row r="157" spans="1:2" s="4" customFormat="1" ht="13.2" x14ac:dyDescent="0.25">
      <c r="A157" s="73"/>
      <c r="B157" s="73"/>
    </row>
    <row r="158" spans="1:2" s="4" customFormat="1" ht="13.2" x14ac:dyDescent="0.25">
      <c r="A158" s="73"/>
      <c r="B158" s="73"/>
    </row>
    <row r="159" spans="1:2" s="4" customFormat="1" ht="13.2" x14ac:dyDescent="0.25">
      <c r="A159" s="73"/>
      <c r="B159" s="73"/>
    </row>
    <row r="160" spans="1:2" s="4" customFormat="1" ht="13.2" x14ac:dyDescent="0.25">
      <c r="A160" s="73"/>
      <c r="B160" s="73"/>
    </row>
    <row r="161" spans="1:2" s="4" customFormat="1" ht="13.2" x14ac:dyDescent="0.25">
      <c r="A161" s="73"/>
      <c r="B161" s="73"/>
    </row>
    <row r="162" spans="1:2" s="4" customFormat="1" ht="13.2" x14ac:dyDescent="0.25">
      <c r="A162" s="73"/>
      <c r="B162" s="73"/>
    </row>
    <row r="163" spans="1:2" s="4" customFormat="1" ht="13.2" x14ac:dyDescent="0.25">
      <c r="A163" s="73"/>
      <c r="B163" s="73"/>
    </row>
    <row r="164" spans="1:2" s="4" customFormat="1" ht="13.2" x14ac:dyDescent="0.25">
      <c r="A164" s="73"/>
      <c r="B164" s="73"/>
    </row>
    <row r="165" spans="1:2" s="4" customFormat="1" ht="13.2" x14ac:dyDescent="0.25">
      <c r="A165" s="73"/>
      <c r="B165" s="73"/>
    </row>
    <row r="166" spans="1:2" s="4" customFormat="1" ht="13.2" x14ac:dyDescent="0.25">
      <c r="A166" s="73"/>
      <c r="B166" s="73"/>
    </row>
    <row r="167" spans="1:2" s="4" customFormat="1" ht="13.2" x14ac:dyDescent="0.25">
      <c r="A167" s="73"/>
      <c r="B167" s="73"/>
    </row>
    <row r="168" spans="1:2" s="4" customFormat="1" ht="13.2" x14ac:dyDescent="0.25">
      <c r="A168" s="73"/>
      <c r="B168" s="73"/>
    </row>
    <row r="169" spans="1:2" s="4" customFormat="1" ht="13.2" x14ac:dyDescent="0.25">
      <c r="A169" s="73"/>
      <c r="B169" s="73"/>
    </row>
    <row r="170" spans="1:2" s="4" customFormat="1" ht="13.2" x14ac:dyDescent="0.25">
      <c r="A170" s="73"/>
      <c r="B170" s="73"/>
    </row>
    <row r="171" spans="1:2" s="4" customFormat="1" ht="13.2" x14ac:dyDescent="0.25">
      <c r="A171" s="73"/>
      <c r="B171" s="73"/>
    </row>
    <row r="172" spans="1:2" s="4" customFormat="1" ht="13.2" x14ac:dyDescent="0.25">
      <c r="A172" s="73"/>
      <c r="B172" s="73"/>
    </row>
    <row r="173" spans="1:2" s="4" customFormat="1" ht="13.2" x14ac:dyDescent="0.25">
      <c r="A173" s="73"/>
      <c r="B173" s="73"/>
    </row>
    <row r="174" spans="1:2" s="4" customFormat="1" ht="13.2" x14ac:dyDescent="0.25">
      <c r="A174" s="73"/>
      <c r="B174" s="73"/>
    </row>
    <row r="175" spans="1:2" s="4" customFormat="1" ht="13.2" x14ac:dyDescent="0.25">
      <c r="A175" s="73"/>
      <c r="B175" s="73"/>
    </row>
    <row r="176" spans="1:2" s="4" customFormat="1" ht="13.2" x14ac:dyDescent="0.25">
      <c r="A176" s="73"/>
      <c r="B176" s="73"/>
    </row>
    <row r="177" spans="1:2" s="4" customFormat="1" ht="13.2" x14ac:dyDescent="0.25">
      <c r="A177" s="73"/>
      <c r="B177" s="73"/>
    </row>
    <row r="178" spans="1:2" s="4" customFormat="1" ht="13.2" x14ac:dyDescent="0.25">
      <c r="A178" s="73"/>
      <c r="B178" s="73"/>
    </row>
    <row r="179" spans="1:2" s="4" customFormat="1" ht="13.2" x14ac:dyDescent="0.25">
      <c r="A179" s="73"/>
      <c r="B179" s="73"/>
    </row>
    <row r="180" spans="1:2" s="4" customFormat="1" ht="13.2" x14ac:dyDescent="0.25">
      <c r="A180" s="73"/>
      <c r="B180" s="73"/>
    </row>
    <row r="181" spans="1:2" s="4" customFormat="1" ht="13.2" x14ac:dyDescent="0.25">
      <c r="A181" s="73"/>
      <c r="B181" s="73"/>
    </row>
    <row r="182" spans="1:2" s="4" customFormat="1" ht="13.2" x14ac:dyDescent="0.25">
      <c r="A182" s="73"/>
      <c r="B182" s="73"/>
    </row>
    <row r="183" spans="1:2" s="4" customFormat="1" ht="13.2" x14ac:dyDescent="0.25">
      <c r="A183" s="73"/>
      <c r="B183" s="73"/>
    </row>
    <row r="184" spans="1:2" s="4" customFormat="1" ht="13.2" x14ac:dyDescent="0.25">
      <c r="A184" s="73"/>
      <c r="B184" s="73"/>
    </row>
    <row r="185" spans="1:2" s="4" customFormat="1" ht="13.2" x14ac:dyDescent="0.25">
      <c r="A185" s="73"/>
      <c r="B185" s="73"/>
    </row>
    <row r="186" spans="1:2" s="4" customFormat="1" ht="13.2" x14ac:dyDescent="0.25">
      <c r="A186" s="73"/>
      <c r="B186" s="73"/>
    </row>
    <row r="187" spans="1:2" s="4" customFormat="1" ht="13.2" x14ac:dyDescent="0.25">
      <c r="A187" s="73"/>
      <c r="B187" s="73"/>
    </row>
    <row r="188" spans="1:2" s="4" customFormat="1" ht="13.2" x14ac:dyDescent="0.25">
      <c r="A188" s="73"/>
      <c r="B188" s="73"/>
    </row>
    <row r="189" spans="1:2" s="4" customFormat="1" ht="13.2" x14ac:dyDescent="0.25">
      <c r="A189" s="73"/>
      <c r="B189" s="73"/>
    </row>
    <row r="190" spans="1:2" s="4" customFormat="1" ht="13.2" x14ac:dyDescent="0.25">
      <c r="A190" s="73"/>
      <c r="B190" s="73"/>
    </row>
    <row r="191" spans="1:2" s="4" customFormat="1" ht="13.2" x14ac:dyDescent="0.25">
      <c r="A191" s="73"/>
      <c r="B191" s="73"/>
    </row>
    <row r="192" spans="1:2" s="4" customFormat="1" ht="13.2" x14ac:dyDescent="0.25">
      <c r="A192" s="73"/>
      <c r="B192" s="73"/>
    </row>
    <row r="193" spans="1:2" s="4" customFormat="1" ht="13.2" x14ac:dyDescent="0.25">
      <c r="A193" s="73"/>
      <c r="B193" s="73"/>
    </row>
    <row r="194" spans="1:2" s="4" customFormat="1" ht="13.2" x14ac:dyDescent="0.25">
      <c r="A194" s="73"/>
      <c r="B194" s="73"/>
    </row>
    <row r="195" spans="1:2" s="4" customFormat="1" ht="13.2" x14ac:dyDescent="0.25">
      <c r="A195" s="73"/>
      <c r="B195" s="73"/>
    </row>
    <row r="196" spans="1:2" s="4" customFormat="1" ht="13.2" x14ac:dyDescent="0.25">
      <c r="A196" s="73"/>
      <c r="B196" s="73"/>
    </row>
    <row r="197" spans="1:2" s="4" customFormat="1" ht="13.2" x14ac:dyDescent="0.25">
      <c r="A197" s="73"/>
      <c r="B197" s="73"/>
    </row>
    <row r="198" spans="1:2" s="4" customFormat="1" ht="13.2" x14ac:dyDescent="0.25">
      <c r="A198" s="73"/>
      <c r="B198" s="73"/>
    </row>
    <row r="199" spans="1:2" s="4" customFormat="1" ht="13.2" x14ac:dyDescent="0.25">
      <c r="A199" s="73"/>
      <c r="B199" s="73"/>
    </row>
    <row r="200" spans="1:2" s="4" customFormat="1" ht="13.2" x14ac:dyDescent="0.25">
      <c r="A200" s="73"/>
      <c r="B200" s="73"/>
    </row>
    <row r="201" spans="1:2" s="4" customFormat="1" ht="13.2" x14ac:dyDescent="0.25">
      <c r="A201" s="73"/>
      <c r="B201" s="73"/>
    </row>
    <row r="202" spans="1:2" s="4" customFormat="1" ht="13.2" x14ac:dyDescent="0.25">
      <c r="A202" s="73"/>
      <c r="B202" s="73"/>
    </row>
    <row r="203" spans="1:2" s="4" customFormat="1" ht="13.2" x14ac:dyDescent="0.25">
      <c r="A203" s="73"/>
      <c r="B203" s="73"/>
    </row>
    <row r="204" spans="1:2" s="4" customFormat="1" ht="13.2" x14ac:dyDescent="0.25">
      <c r="A204" s="73"/>
      <c r="B204" s="73"/>
    </row>
    <row r="205" spans="1:2" s="4" customFormat="1" ht="13.2" x14ac:dyDescent="0.25">
      <c r="A205" s="73"/>
      <c r="B205" s="73"/>
    </row>
    <row r="206" spans="1:2" s="4" customFormat="1" ht="13.2" x14ac:dyDescent="0.25">
      <c r="A206" s="73"/>
      <c r="B206" s="73"/>
    </row>
    <row r="207" spans="1:2" s="4" customFormat="1" ht="13.2" x14ac:dyDescent="0.25">
      <c r="A207" s="73"/>
      <c r="B207" s="73"/>
    </row>
    <row r="208" spans="1:2" s="4" customFormat="1" ht="13.2" x14ac:dyDescent="0.25">
      <c r="A208" s="73"/>
      <c r="B208" s="73"/>
    </row>
    <row r="209" spans="1:2" s="4" customFormat="1" ht="13.2" x14ac:dyDescent="0.25">
      <c r="A209" s="73"/>
      <c r="B209" s="73"/>
    </row>
    <row r="210" spans="1:2" s="4" customFormat="1" ht="13.2" x14ac:dyDescent="0.25">
      <c r="A210" s="73"/>
      <c r="B210" s="73"/>
    </row>
    <row r="211" spans="1:2" s="4" customFormat="1" ht="13.2" x14ac:dyDescent="0.25">
      <c r="A211" s="73"/>
      <c r="B211" s="73"/>
    </row>
    <row r="212" spans="1:2" s="4" customFormat="1" ht="13.2" x14ac:dyDescent="0.25">
      <c r="A212" s="73"/>
      <c r="B212" s="73"/>
    </row>
    <row r="213" spans="1:2" s="4" customFormat="1" ht="13.2" x14ac:dyDescent="0.25">
      <c r="A213" s="73"/>
      <c r="B213" s="73"/>
    </row>
    <row r="214" spans="1:2" s="4" customFormat="1" ht="13.2" x14ac:dyDescent="0.25">
      <c r="A214" s="73"/>
      <c r="B214" s="73"/>
    </row>
    <row r="215" spans="1:2" s="4" customFormat="1" ht="13.2" x14ac:dyDescent="0.25">
      <c r="A215" s="73"/>
      <c r="B215" s="73"/>
    </row>
    <row r="216" spans="1:2" s="4" customFormat="1" ht="13.2" x14ac:dyDescent="0.25">
      <c r="A216" s="73"/>
      <c r="B216" s="73"/>
    </row>
    <row r="217" spans="1:2" s="4" customFormat="1" ht="13.2" x14ac:dyDescent="0.25">
      <c r="A217" s="73"/>
      <c r="B217" s="73"/>
    </row>
    <row r="218" spans="1:2" s="4" customFormat="1" ht="13.2" x14ac:dyDescent="0.25">
      <c r="A218" s="73"/>
      <c r="B218" s="73"/>
    </row>
    <row r="219" spans="1:2" s="4" customFormat="1" ht="13.2" x14ac:dyDescent="0.25">
      <c r="A219" s="73"/>
      <c r="B219" s="73"/>
    </row>
    <row r="220" spans="1:2" s="4" customFormat="1" ht="13.2" x14ac:dyDescent="0.25">
      <c r="A220" s="73"/>
      <c r="B220" s="73"/>
    </row>
    <row r="221" spans="1:2" s="4" customFormat="1" ht="13.2" x14ac:dyDescent="0.25">
      <c r="A221" s="73"/>
      <c r="B221" s="73"/>
    </row>
    <row r="222" spans="1:2" s="4" customFormat="1" ht="13.2" x14ac:dyDescent="0.25">
      <c r="A222" s="73"/>
      <c r="B222" s="73"/>
    </row>
    <row r="223" spans="1:2" s="4" customFormat="1" ht="13.2" x14ac:dyDescent="0.25">
      <c r="A223" s="73"/>
      <c r="B223" s="73"/>
    </row>
    <row r="224" spans="1:2" s="4" customFormat="1" ht="13.2" x14ac:dyDescent="0.25">
      <c r="A224" s="73"/>
      <c r="B224" s="73"/>
    </row>
    <row r="225" spans="1:2" s="4" customFormat="1" ht="13.2" x14ac:dyDescent="0.25">
      <c r="A225" s="73"/>
      <c r="B225" s="73"/>
    </row>
    <row r="226" spans="1:2" s="4" customFormat="1" ht="13.2" x14ac:dyDescent="0.25">
      <c r="A226" s="73"/>
      <c r="B226" s="73"/>
    </row>
    <row r="227" spans="1:2" s="4" customFormat="1" ht="13.2" x14ac:dyDescent="0.25">
      <c r="A227" s="73"/>
      <c r="B227" s="73"/>
    </row>
    <row r="228" spans="1:2" s="4" customFormat="1" ht="13.2" x14ac:dyDescent="0.25">
      <c r="A228" s="73"/>
      <c r="B228" s="73"/>
    </row>
    <row r="229" spans="1:2" s="4" customFormat="1" ht="13.2" x14ac:dyDescent="0.25">
      <c r="A229" s="73"/>
      <c r="B229" s="73"/>
    </row>
    <row r="230" spans="1:2" s="4" customFormat="1" ht="13.2" x14ac:dyDescent="0.25">
      <c r="A230" s="73"/>
      <c r="B230" s="73"/>
    </row>
    <row r="231" spans="1:2" s="4" customFormat="1" ht="13.2" x14ac:dyDescent="0.25">
      <c r="A231" s="73"/>
      <c r="B231" s="73"/>
    </row>
    <row r="232" spans="1:2" s="4" customFormat="1" ht="13.2" x14ac:dyDescent="0.25">
      <c r="A232" s="73"/>
      <c r="B232" s="73"/>
    </row>
    <row r="233" spans="1:2" s="4" customFormat="1" ht="13.2" x14ac:dyDescent="0.25">
      <c r="A233" s="73"/>
      <c r="B233" s="73"/>
    </row>
    <row r="234" spans="1:2" s="4" customFormat="1" ht="13.2" x14ac:dyDescent="0.25">
      <c r="A234" s="73"/>
      <c r="B234" s="73"/>
    </row>
    <row r="235" spans="1:2" s="4" customFormat="1" ht="13.2" x14ac:dyDescent="0.25">
      <c r="A235" s="73"/>
      <c r="B235" s="73"/>
    </row>
    <row r="236" spans="1:2" s="4" customFormat="1" ht="13.2" x14ac:dyDescent="0.25">
      <c r="A236" s="73"/>
      <c r="B236" s="73"/>
    </row>
    <row r="237" spans="1:2" s="4" customFormat="1" ht="13.2" x14ac:dyDescent="0.25">
      <c r="A237" s="73"/>
      <c r="B237" s="73"/>
    </row>
    <row r="238" spans="1:2" s="4" customFormat="1" ht="13.2" x14ac:dyDescent="0.25">
      <c r="A238" s="73"/>
      <c r="B238" s="73"/>
    </row>
    <row r="239" spans="1:2" s="4" customFormat="1" ht="13.2" x14ac:dyDescent="0.25">
      <c r="A239" s="73"/>
      <c r="B239" s="73"/>
    </row>
    <row r="240" spans="1:2" s="4" customFormat="1" ht="13.2" x14ac:dyDescent="0.25">
      <c r="A240" s="73"/>
      <c r="B240" s="73"/>
    </row>
    <row r="241" spans="1:2" s="4" customFormat="1" ht="13.2" x14ac:dyDescent="0.25">
      <c r="A241" s="73"/>
      <c r="B241" s="73"/>
    </row>
    <row r="242" spans="1:2" s="4" customFormat="1" ht="13.2" x14ac:dyDescent="0.25">
      <c r="A242" s="73"/>
      <c r="B242" s="73"/>
    </row>
    <row r="243" spans="1:2" s="4" customFormat="1" ht="13.2" x14ac:dyDescent="0.25">
      <c r="A243" s="73"/>
      <c r="B243" s="73"/>
    </row>
    <row r="244" spans="1:2" s="4" customFormat="1" ht="13.2" x14ac:dyDescent="0.25">
      <c r="A244" s="73"/>
      <c r="B244" s="73"/>
    </row>
    <row r="245" spans="1:2" s="4" customFormat="1" ht="13.2" x14ac:dyDescent="0.25">
      <c r="A245" s="73"/>
      <c r="B245" s="73"/>
    </row>
    <row r="246" spans="1:2" s="4" customFormat="1" ht="13.2" x14ac:dyDescent="0.25">
      <c r="A246" s="73"/>
      <c r="B246" s="73"/>
    </row>
    <row r="247" spans="1:2" s="4" customFormat="1" ht="13.2" x14ac:dyDescent="0.25">
      <c r="A247" s="73"/>
      <c r="B247" s="73"/>
    </row>
    <row r="248" spans="1:2" s="4" customFormat="1" ht="13.2" x14ac:dyDescent="0.25">
      <c r="A248" s="73"/>
      <c r="B248" s="73"/>
    </row>
    <row r="249" spans="1:2" s="4" customFormat="1" ht="13.2" x14ac:dyDescent="0.25">
      <c r="A249" s="73"/>
      <c r="B249" s="73"/>
    </row>
    <row r="250" spans="1:2" s="4" customFormat="1" ht="13.2" x14ac:dyDescent="0.25">
      <c r="A250" s="73"/>
      <c r="B250" s="73"/>
    </row>
    <row r="251" spans="1:2" s="4" customFormat="1" ht="13.2" x14ac:dyDescent="0.25">
      <c r="A251" s="73"/>
      <c r="B251" s="73"/>
    </row>
    <row r="252" spans="1:2" s="4" customFormat="1" ht="13.2" x14ac:dyDescent="0.25">
      <c r="A252" s="73"/>
      <c r="B252" s="73"/>
    </row>
    <row r="253" spans="1:2" s="4" customFormat="1" ht="13.2" x14ac:dyDescent="0.25">
      <c r="A253" s="73"/>
      <c r="B253" s="73"/>
    </row>
    <row r="254" spans="1:2" s="4" customFormat="1" ht="13.2" x14ac:dyDescent="0.25">
      <c r="A254" s="73"/>
      <c r="B254" s="73"/>
    </row>
    <row r="255" spans="1:2" s="4" customFormat="1" ht="13.2" x14ac:dyDescent="0.25">
      <c r="A255" s="73"/>
      <c r="B255" s="73"/>
    </row>
    <row r="256" spans="1:2" s="4" customFormat="1" ht="13.2" x14ac:dyDescent="0.25">
      <c r="A256" s="73"/>
      <c r="B256" s="73"/>
    </row>
    <row r="257" spans="1:2" s="4" customFormat="1" ht="13.2" x14ac:dyDescent="0.25">
      <c r="A257" s="73"/>
      <c r="B257" s="73"/>
    </row>
    <row r="258" spans="1:2" s="4" customFormat="1" ht="13.2" x14ac:dyDescent="0.25">
      <c r="A258" s="73"/>
      <c r="B258" s="73"/>
    </row>
    <row r="259" spans="1:2" s="4" customFormat="1" ht="13.2" x14ac:dyDescent="0.25">
      <c r="A259" s="73"/>
      <c r="B259" s="73"/>
    </row>
    <row r="260" spans="1:2" s="4" customFormat="1" ht="13.2" x14ac:dyDescent="0.25">
      <c r="A260" s="73"/>
      <c r="B260" s="73"/>
    </row>
    <row r="261" spans="1:2" s="4" customFormat="1" ht="13.2" x14ac:dyDescent="0.25">
      <c r="A261" s="73"/>
      <c r="B261" s="73"/>
    </row>
    <row r="262" spans="1:2" s="4" customFormat="1" ht="13.2" x14ac:dyDescent="0.25">
      <c r="A262" s="73"/>
      <c r="B262" s="73"/>
    </row>
    <row r="263" spans="1:2" s="4" customFormat="1" ht="13.2" x14ac:dyDescent="0.25">
      <c r="A263" s="73"/>
      <c r="B263" s="73"/>
    </row>
    <row r="264" spans="1:2" s="4" customFormat="1" ht="13.2" x14ac:dyDescent="0.25">
      <c r="A264" s="73"/>
      <c r="B264" s="73"/>
    </row>
    <row r="265" spans="1:2" s="4" customFormat="1" ht="13.2" x14ac:dyDescent="0.25">
      <c r="A265" s="73"/>
      <c r="B265" s="73"/>
    </row>
    <row r="266" spans="1:2" s="4" customFormat="1" ht="13.2" x14ac:dyDescent="0.25">
      <c r="A266" s="73"/>
      <c r="B266" s="73"/>
    </row>
    <row r="267" spans="1:2" s="4" customFormat="1" ht="13.2" x14ac:dyDescent="0.25">
      <c r="A267" s="73"/>
      <c r="B267" s="73"/>
    </row>
    <row r="268" spans="1:2" s="4" customFormat="1" ht="13.2" x14ac:dyDescent="0.25">
      <c r="A268" s="73"/>
      <c r="B268" s="73"/>
    </row>
    <row r="269" spans="1:2" s="4" customFormat="1" ht="13.2" x14ac:dyDescent="0.25">
      <c r="A269" s="73"/>
      <c r="B269" s="73"/>
    </row>
    <row r="270" spans="1:2" s="4" customFormat="1" ht="13.2" x14ac:dyDescent="0.25">
      <c r="A270" s="73"/>
      <c r="B270" s="73"/>
    </row>
    <row r="271" spans="1:2" s="4" customFormat="1" ht="13.2" x14ac:dyDescent="0.25">
      <c r="A271" s="73"/>
      <c r="B271" s="73"/>
    </row>
    <row r="272" spans="1:2" s="4" customFormat="1" ht="13.2" x14ac:dyDescent="0.25">
      <c r="A272" s="73"/>
      <c r="B272" s="73"/>
    </row>
    <row r="273" spans="1:2" s="4" customFormat="1" ht="13.2" x14ac:dyDescent="0.25">
      <c r="A273" s="73"/>
      <c r="B273" s="73"/>
    </row>
    <row r="274" spans="1:2" s="4" customFormat="1" ht="13.2" x14ac:dyDescent="0.25">
      <c r="A274" s="73"/>
      <c r="B274" s="73"/>
    </row>
    <row r="275" spans="1:2" s="4" customFormat="1" ht="13.2" x14ac:dyDescent="0.25">
      <c r="A275" s="73"/>
      <c r="B275" s="73"/>
    </row>
    <row r="276" spans="1:2" s="4" customFormat="1" ht="13.2" x14ac:dyDescent="0.25">
      <c r="A276" s="73"/>
      <c r="B276" s="73"/>
    </row>
    <row r="277" spans="1:2" s="4" customFormat="1" ht="13.2" x14ac:dyDescent="0.25">
      <c r="A277" s="73"/>
      <c r="B277" s="73"/>
    </row>
    <row r="278" spans="1:2" s="4" customFormat="1" ht="13.2" x14ac:dyDescent="0.25">
      <c r="A278" s="73"/>
      <c r="B278" s="73"/>
    </row>
    <row r="279" spans="1:2" s="4" customFormat="1" ht="13.2" x14ac:dyDescent="0.25">
      <c r="A279" s="73"/>
      <c r="B279" s="73"/>
    </row>
    <row r="280" spans="1:2" s="4" customFormat="1" ht="13.2" x14ac:dyDescent="0.25">
      <c r="A280" s="73"/>
      <c r="B280" s="73"/>
    </row>
    <row r="281" spans="1:2" s="4" customFormat="1" ht="13.2" x14ac:dyDescent="0.25">
      <c r="A281" s="73"/>
      <c r="B281" s="73"/>
    </row>
    <row r="282" spans="1:2" s="4" customFormat="1" ht="13.2" x14ac:dyDescent="0.25">
      <c r="A282" s="73"/>
      <c r="B282" s="73"/>
    </row>
    <row r="283" spans="1:2" s="4" customFormat="1" ht="13.2" x14ac:dyDescent="0.25">
      <c r="A283" s="73"/>
      <c r="B283" s="73"/>
    </row>
    <row r="284" spans="1:2" s="4" customFormat="1" ht="13.2" x14ac:dyDescent="0.25">
      <c r="A284" s="73"/>
      <c r="B284" s="73"/>
    </row>
    <row r="285" spans="1:2" s="4" customFormat="1" ht="13.2" x14ac:dyDescent="0.25">
      <c r="A285" s="73"/>
      <c r="B285" s="73"/>
    </row>
    <row r="286" spans="1:2" s="4" customFormat="1" ht="13.2" x14ac:dyDescent="0.25">
      <c r="A286" s="73"/>
      <c r="B286" s="73"/>
    </row>
    <row r="287" spans="1:2" s="4" customFormat="1" ht="13.2" x14ac:dyDescent="0.25">
      <c r="A287" s="73"/>
      <c r="B287" s="73"/>
    </row>
    <row r="288" spans="1:2" s="4" customFormat="1" ht="13.2" x14ac:dyDescent="0.25">
      <c r="A288" s="73"/>
      <c r="B288" s="73"/>
    </row>
    <row r="289" spans="1:2" s="4" customFormat="1" ht="13.2" x14ac:dyDescent="0.25">
      <c r="A289" s="73"/>
      <c r="B289" s="73"/>
    </row>
    <row r="290" spans="1:2" s="4" customFormat="1" ht="13.2" x14ac:dyDescent="0.25">
      <c r="A290" s="73"/>
      <c r="B290" s="73"/>
    </row>
    <row r="291" spans="1:2" s="4" customFormat="1" ht="13.2" x14ac:dyDescent="0.25">
      <c r="A291" s="73"/>
      <c r="B291" s="73"/>
    </row>
    <row r="292" spans="1:2" s="4" customFormat="1" ht="13.2" x14ac:dyDescent="0.25">
      <c r="A292" s="73"/>
      <c r="B292" s="73"/>
    </row>
    <row r="293" spans="1:2" s="4" customFormat="1" ht="13.2" x14ac:dyDescent="0.25">
      <c r="A293" s="73"/>
      <c r="B293" s="73"/>
    </row>
    <row r="294" spans="1:2" s="4" customFormat="1" ht="13.2" x14ac:dyDescent="0.25">
      <c r="A294" s="73"/>
      <c r="B294" s="73"/>
    </row>
    <row r="295" spans="1:2" s="4" customFormat="1" ht="13.2" x14ac:dyDescent="0.25">
      <c r="A295" s="73"/>
      <c r="B295" s="73"/>
    </row>
    <row r="296" spans="1:2" s="4" customFormat="1" ht="13.2" x14ac:dyDescent="0.25">
      <c r="A296" s="73"/>
      <c r="B296" s="73"/>
    </row>
    <row r="297" spans="1:2" s="4" customFormat="1" ht="13.2" x14ac:dyDescent="0.25">
      <c r="A297" s="73"/>
      <c r="B297" s="73"/>
    </row>
    <row r="298" spans="1:2" s="4" customFormat="1" ht="13.2" x14ac:dyDescent="0.25">
      <c r="A298" s="73"/>
      <c r="B298" s="73"/>
    </row>
    <row r="299" spans="1:2" s="4" customFormat="1" ht="13.2" x14ac:dyDescent="0.25">
      <c r="A299" s="73"/>
      <c r="B299" s="73"/>
    </row>
    <row r="300" spans="1:2" s="4" customFormat="1" ht="13.2" x14ac:dyDescent="0.25">
      <c r="A300" s="73"/>
      <c r="B300" s="73"/>
    </row>
    <row r="301" spans="1:2" s="4" customFormat="1" ht="13.2" x14ac:dyDescent="0.25">
      <c r="A301" s="73"/>
      <c r="B301" s="73"/>
    </row>
    <row r="302" spans="1:2" x14ac:dyDescent="0.3">
      <c r="A302" s="78"/>
      <c r="B302" s="78"/>
    </row>
    <row r="303" spans="1:2" x14ac:dyDescent="0.3">
      <c r="A303" s="78"/>
      <c r="B303" s="78"/>
    </row>
    <row r="304" spans="1:2" x14ac:dyDescent="0.3">
      <c r="A304" s="78"/>
      <c r="B304" s="78"/>
    </row>
    <row r="305" spans="1:2" x14ac:dyDescent="0.3">
      <c r="A305" s="78"/>
      <c r="B305" s="78"/>
    </row>
    <row r="306" spans="1:2" x14ac:dyDescent="0.3">
      <c r="A306" s="78"/>
      <c r="B306" s="78"/>
    </row>
    <row r="307" spans="1:2" x14ac:dyDescent="0.3">
      <c r="A307" s="78"/>
      <c r="B307" s="78"/>
    </row>
    <row r="308" spans="1:2" x14ac:dyDescent="0.3">
      <c r="A308" s="78"/>
      <c r="B308" s="78"/>
    </row>
    <row r="309" spans="1:2" x14ac:dyDescent="0.3">
      <c r="A309" s="78"/>
      <c r="B309" s="78"/>
    </row>
    <row r="310" spans="1:2" x14ac:dyDescent="0.3">
      <c r="A310" s="78"/>
      <c r="B310" s="78"/>
    </row>
    <row r="311" spans="1:2" x14ac:dyDescent="0.3">
      <c r="A311" s="78"/>
      <c r="B311" s="78"/>
    </row>
    <row r="312" spans="1:2" x14ac:dyDescent="0.3">
      <c r="A312" s="78"/>
      <c r="B312" s="78"/>
    </row>
    <row r="313" spans="1:2" x14ac:dyDescent="0.3">
      <c r="A313" s="78"/>
      <c r="B313" s="78"/>
    </row>
    <row r="314" spans="1:2" x14ac:dyDescent="0.3">
      <c r="A314" s="78"/>
      <c r="B314" s="78"/>
    </row>
    <row r="315" spans="1:2" x14ac:dyDescent="0.3">
      <c r="A315" s="78"/>
      <c r="B315" s="78"/>
    </row>
    <row r="316" spans="1:2" x14ac:dyDescent="0.3">
      <c r="A316" s="78"/>
      <c r="B316" s="78"/>
    </row>
    <row r="317" spans="1:2" x14ac:dyDescent="0.3">
      <c r="A317" s="78"/>
      <c r="B317" s="78"/>
    </row>
    <row r="318" spans="1:2" x14ac:dyDescent="0.3">
      <c r="A318" s="78"/>
      <c r="B318" s="78"/>
    </row>
    <row r="319" spans="1:2" x14ac:dyDescent="0.3">
      <c r="A319" s="78"/>
      <c r="B319" s="78"/>
    </row>
    <row r="320" spans="1:2" x14ac:dyDescent="0.3">
      <c r="A320" s="78"/>
      <c r="B320" s="78"/>
    </row>
    <row r="321" spans="1:2" x14ac:dyDescent="0.3">
      <c r="A321" s="78"/>
      <c r="B321" s="78"/>
    </row>
    <row r="322" spans="1:2" x14ac:dyDescent="0.3">
      <c r="A322" s="78"/>
      <c r="B322" s="78"/>
    </row>
    <row r="323" spans="1:2" x14ac:dyDescent="0.3">
      <c r="A323" s="78"/>
      <c r="B323" s="78"/>
    </row>
    <row r="324" spans="1:2" x14ac:dyDescent="0.3">
      <c r="A324" s="78"/>
      <c r="B324" s="78"/>
    </row>
    <row r="325" spans="1:2" x14ac:dyDescent="0.3">
      <c r="A325" s="78"/>
      <c r="B325" s="78"/>
    </row>
    <row r="326" spans="1:2" x14ac:dyDescent="0.3">
      <c r="A326" s="78"/>
      <c r="B326" s="78"/>
    </row>
    <row r="327" spans="1:2" x14ac:dyDescent="0.3">
      <c r="A327" s="78"/>
      <c r="B327" s="78"/>
    </row>
    <row r="328" spans="1:2" x14ac:dyDescent="0.3">
      <c r="A328" s="78"/>
      <c r="B328" s="78"/>
    </row>
    <row r="329" spans="1:2" x14ac:dyDescent="0.3">
      <c r="A329" s="78"/>
      <c r="B329" s="78"/>
    </row>
    <row r="330" spans="1:2" x14ac:dyDescent="0.3">
      <c r="A330" s="78"/>
      <c r="B330" s="78"/>
    </row>
    <row r="331" spans="1:2" x14ac:dyDescent="0.3">
      <c r="A331" s="78"/>
      <c r="B331" s="78"/>
    </row>
    <row r="332" spans="1:2" x14ac:dyDescent="0.3">
      <c r="A332" s="78"/>
      <c r="B332" s="78"/>
    </row>
    <row r="333" spans="1:2" x14ac:dyDescent="0.3">
      <c r="A333" s="78"/>
      <c r="B333" s="78"/>
    </row>
    <row r="334" spans="1:2" x14ac:dyDescent="0.3">
      <c r="A334" s="78"/>
      <c r="B334" s="78"/>
    </row>
    <row r="335" spans="1:2" x14ac:dyDescent="0.3">
      <c r="A335" s="78"/>
      <c r="B335" s="78"/>
    </row>
    <row r="336" spans="1:2" x14ac:dyDescent="0.3">
      <c r="A336" s="78"/>
      <c r="B336" s="78"/>
    </row>
    <row r="337" spans="1:2" x14ac:dyDescent="0.3">
      <c r="A337" s="78"/>
      <c r="B337" s="78"/>
    </row>
    <row r="338" spans="1:2" x14ac:dyDescent="0.3">
      <c r="A338" s="78"/>
      <c r="B338" s="78"/>
    </row>
    <row r="339" spans="1:2" x14ac:dyDescent="0.3">
      <c r="A339" s="78"/>
      <c r="B339" s="78"/>
    </row>
    <row r="340" spans="1:2" x14ac:dyDescent="0.3">
      <c r="A340" s="78"/>
      <c r="B340" s="78"/>
    </row>
    <row r="341" spans="1:2" x14ac:dyDescent="0.3">
      <c r="A341" s="78"/>
      <c r="B341" s="78"/>
    </row>
    <row r="342" spans="1:2" x14ac:dyDescent="0.3">
      <c r="A342" s="78"/>
      <c r="B342" s="78"/>
    </row>
    <row r="343" spans="1:2" x14ac:dyDescent="0.3">
      <c r="A343" s="78"/>
      <c r="B343" s="78"/>
    </row>
    <row r="344" spans="1:2" x14ac:dyDescent="0.3">
      <c r="A344" s="78"/>
      <c r="B344" s="78"/>
    </row>
    <row r="345" spans="1:2" x14ac:dyDescent="0.3">
      <c r="A345" s="78"/>
      <c r="B345" s="78"/>
    </row>
    <row r="346" spans="1:2" x14ac:dyDescent="0.3">
      <c r="A346" s="78"/>
      <c r="B346" s="78"/>
    </row>
    <row r="347" spans="1:2" x14ac:dyDescent="0.3">
      <c r="A347" s="78"/>
      <c r="B347" s="78"/>
    </row>
    <row r="348" spans="1:2" x14ac:dyDescent="0.3">
      <c r="A348" s="78"/>
      <c r="B348" s="78"/>
    </row>
    <row r="349" spans="1:2" x14ac:dyDescent="0.3">
      <c r="A349" s="78"/>
      <c r="B349" s="78"/>
    </row>
    <row r="350" spans="1:2" x14ac:dyDescent="0.3">
      <c r="A350" s="78"/>
      <c r="B350" s="78"/>
    </row>
    <row r="351" spans="1:2" x14ac:dyDescent="0.3">
      <c r="A351" s="78"/>
      <c r="B351" s="78"/>
    </row>
    <row r="352" spans="1:2" x14ac:dyDescent="0.3">
      <c r="A352" s="78"/>
      <c r="B352" s="78"/>
    </row>
    <row r="353" spans="1:2" x14ac:dyDescent="0.3">
      <c r="A353" s="78"/>
      <c r="B353" s="78"/>
    </row>
    <row r="354" spans="1:2" x14ac:dyDescent="0.3">
      <c r="A354" s="78"/>
      <c r="B354" s="78"/>
    </row>
    <row r="355" spans="1:2" x14ac:dyDescent="0.3">
      <c r="A355" s="78"/>
      <c r="B355" s="78"/>
    </row>
    <row r="356" spans="1:2" x14ac:dyDescent="0.3">
      <c r="A356" s="78"/>
      <c r="B356" s="78"/>
    </row>
    <row r="357" spans="1:2" x14ac:dyDescent="0.3">
      <c r="A357" s="78"/>
      <c r="B357" s="78"/>
    </row>
    <row r="358" spans="1:2" x14ac:dyDescent="0.3">
      <c r="A358" s="78"/>
      <c r="B358" s="78"/>
    </row>
    <row r="359" spans="1:2" x14ac:dyDescent="0.3">
      <c r="A359" s="78"/>
      <c r="B359" s="78"/>
    </row>
    <row r="360" spans="1:2" x14ac:dyDescent="0.3">
      <c r="A360" s="78"/>
      <c r="B360" s="78"/>
    </row>
    <row r="361" spans="1:2" x14ac:dyDescent="0.3">
      <c r="A361" s="78"/>
      <c r="B361" s="78"/>
    </row>
    <row r="362" spans="1:2" x14ac:dyDescent="0.3">
      <c r="A362" s="78"/>
      <c r="B362" s="78"/>
    </row>
    <row r="363" spans="1:2" x14ac:dyDescent="0.3">
      <c r="A363" s="78"/>
      <c r="B363" s="78"/>
    </row>
    <row r="364" spans="1:2" x14ac:dyDescent="0.3">
      <c r="A364" s="78"/>
      <c r="B364" s="78"/>
    </row>
    <row r="365" spans="1:2" x14ac:dyDescent="0.3">
      <c r="A365" s="78"/>
      <c r="B365" s="78"/>
    </row>
    <row r="366" spans="1:2" x14ac:dyDescent="0.3">
      <c r="A366" s="78"/>
      <c r="B366" s="78"/>
    </row>
    <row r="367" spans="1:2" x14ac:dyDescent="0.3">
      <c r="A367" s="78"/>
      <c r="B367" s="78"/>
    </row>
  </sheetData>
  <mergeCells count="177"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T83:U83"/>
    <mergeCell ref="V83:W83"/>
    <mergeCell ref="X83:Y83"/>
    <mergeCell ref="Z83:AA83"/>
    <mergeCell ref="AB83:AC83"/>
    <mergeCell ref="AD83:AE83"/>
    <mergeCell ref="B75:C75"/>
    <mergeCell ref="B82:B83"/>
    <mergeCell ref="L83:M83"/>
    <mergeCell ref="N83:O83"/>
    <mergeCell ref="P83:Q83"/>
    <mergeCell ref="R83:S83"/>
    <mergeCell ref="AR83:AS83"/>
    <mergeCell ref="AT83:AU83"/>
    <mergeCell ref="AV83:AW83"/>
    <mergeCell ref="AX83:AY83"/>
    <mergeCell ref="AZ83:BA83"/>
    <mergeCell ref="BB83:BC83"/>
    <mergeCell ref="AF83:AG83"/>
    <mergeCell ref="AH83:AI83"/>
    <mergeCell ref="AJ83:AK83"/>
    <mergeCell ref="AL83:AM83"/>
    <mergeCell ref="AN83:AO83"/>
    <mergeCell ref="AP83:AQ83"/>
    <mergeCell ref="BP83:BQ83"/>
    <mergeCell ref="BR83:BS83"/>
    <mergeCell ref="BT83:BU83"/>
    <mergeCell ref="BV83:BW83"/>
    <mergeCell ref="BX83:BY83"/>
    <mergeCell ref="BZ83:CA83"/>
    <mergeCell ref="BD83:BE83"/>
    <mergeCell ref="BF83:BG83"/>
    <mergeCell ref="BH83:BI83"/>
    <mergeCell ref="BJ83:BK83"/>
    <mergeCell ref="BL83:BM83"/>
    <mergeCell ref="BN83:BO83"/>
    <mergeCell ref="CN83:CO83"/>
    <mergeCell ref="CP83:CQ83"/>
    <mergeCell ref="CR83:CS83"/>
    <mergeCell ref="CT83:CU83"/>
    <mergeCell ref="CV83:CW83"/>
    <mergeCell ref="CX83:CY83"/>
    <mergeCell ref="CB83:CC83"/>
    <mergeCell ref="CD83:CE83"/>
    <mergeCell ref="CF83:CG83"/>
    <mergeCell ref="CH83:CI83"/>
    <mergeCell ref="CJ83:CK83"/>
    <mergeCell ref="CL83:CM83"/>
    <mergeCell ref="DL83:DM83"/>
    <mergeCell ref="DN83:DO83"/>
    <mergeCell ref="DP83:DQ83"/>
    <mergeCell ref="DR83:DS83"/>
    <mergeCell ref="DT83:DU83"/>
    <mergeCell ref="DV83:DW83"/>
    <mergeCell ref="CZ83:DA83"/>
    <mergeCell ref="DB83:DC83"/>
    <mergeCell ref="DD83:DE83"/>
    <mergeCell ref="DF83:DG83"/>
    <mergeCell ref="DH83:DI83"/>
    <mergeCell ref="DJ83:DK83"/>
    <mergeCell ref="EJ83:EK83"/>
    <mergeCell ref="EL83:EM83"/>
    <mergeCell ref="EN83:EO83"/>
    <mergeCell ref="EP83:EQ83"/>
    <mergeCell ref="ER83:ES83"/>
    <mergeCell ref="ET83:EU83"/>
    <mergeCell ref="DX83:DY83"/>
    <mergeCell ref="DZ83:EA83"/>
    <mergeCell ref="EB83:EC83"/>
    <mergeCell ref="ED83:EE83"/>
    <mergeCell ref="EF83:EG83"/>
    <mergeCell ref="EH83:EI83"/>
    <mergeCell ref="FN83:FO83"/>
    <mergeCell ref="FP83:FQ83"/>
    <mergeCell ref="FR83:FS83"/>
    <mergeCell ref="EV83:EW83"/>
    <mergeCell ref="EX83:EY83"/>
    <mergeCell ref="EZ83:FA83"/>
    <mergeCell ref="FB83:FC83"/>
    <mergeCell ref="FD83:FE83"/>
    <mergeCell ref="FF83:FG83"/>
    <mergeCell ref="I90:K90"/>
    <mergeCell ref="A92:C92"/>
    <mergeCell ref="I100:J100"/>
    <mergeCell ref="GR83:GS83"/>
    <mergeCell ref="GT83:GU83"/>
    <mergeCell ref="GV83:GW83"/>
    <mergeCell ref="GX83:GY83"/>
    <mergeCell ref="GZ83:HA83"/>
    <mergeCell ref="B84:C84"/>
    <mergeCell ref="GF83:GG83"/>
    <mergeCell ref="GH83:GI83"/>
    <mergeCell ref="GJ83:GK83"/>
    <mergeCell ref="GL83:GM83"/>
    <mergeCell ref="GN83:GO83"/>
    <mergeCell ref="GP83:GQ83"/>
    <mergeCell ref="FT83:FU83"/>
    <mergeCell ref="FV83:FW83"/>
    <mergeCell ref="FX83:FY83"/>
    <mergeCell ref="FZ83:GA83"/>
    <mergeCell ref="GB83:GC83"/>
    <mergeCell ref="GD83:GE83"/>
    <mergeCell ref="FH83:FI83"/>
    <mergeCell ref="FJ83:FK83"/>
    <mergeCell ref="FL83:FM83"/>
  </mergeCells>
  <conditionalFormatting sqref="J67:K81">
    <cfRule type="expression" dxfId="119" priority="10">
      <formula>ROUND(J67,0)-J67&lt;&gt;0</formula>
    </cfRule>
  </conditionalFormatting>
  <conditionalFormatting sqref="J69">
    <cfRule type="expression" dxfId="118" priority="9">
      <formula>ROUND(J69,0)-J69&lt;&gt;0</formula>
    </cfRule>
  </conditionalFormatting>
  <conditionalFormatting sqref="J58:K64">
    <cfRule type="expression" dxfId="117" priority="8">
      <formula>ROUND(J58,0)-J58&lt;&gt;0</formula>
    </cfRule>
  </conditionalFormatting>
  <conditionalFormatting sqref="I45:K55">
    <cfRule type="expression" dxfId="116" priority="7">
      <formula>ROUND(I45,0)-I45&lt;&gt;0</formula>
    </cfRule>
  </conditionalFormatting>
  <conditionalFormatting sqref="H31:J36 H38:J38">
    <cfRule type="expression" dxfId="115" priority="6">
      <formula>ROUND(H31,0)-H31&lt;&gt;0</formula>
    </cfRule>
  </conditionalFormatting>
  <conditionalFormatting sqref="H22:K22 H15:K20">
    <cfRule type="expression" dxfId="114" priority="5">
      <formula>ROUND(H15,0)-H15&lt;&gt;0</formula>
    </cfRule>
  </conditionalFormatting>
  <conditionalFormatting sqref="H24:K25">
    <cfRule type="expression" dxfId="113" priority="4">
      <formula>ROUND(H24,0)-H24&lt;&gt;0</formula>
    </cfRule>
  </conditionalFormatting>
  <conditionalFormatting sqref="H27">
    <cfRule type="expression" dxfId="112" priority="3">
      <formula>ROUND(H27,0)-H27&lt;&gt;0</formula>
    </cfRule>
  </conditionalFormatting>
  <conditionalFormatting sqref="H21:K21">
    <cfRule type="expression" dxfId="111" priority="2">
      <formula>ROUND(H21,0)-H21&lt;&gt;0</formula>
    </cfRule>
  </conditionalFormatting>
  <conditionalFormatting sqref="H37:J37">
    <cfRule type="expression" dxfId="110" priority="1">
      <formula>ROUND(H37,0)-H37&lt;&gt;0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367"/>
  <sheetViews>
    <sheetView zoomScale="30" zoomScaleNormal="30" workbookViewId="0">
      <selection activeCell="Q1" sqref="Q1:AK1048576"/>
    </sheetView>
  </sheetViews>
  <sheetFormatPr defaultColWidth="9.109375" defaultRowHeight="14.4" x14ac:dyDescent="0.3"/>
  <cols>
    <col min="1" max="1" width="21.33203125" style="2" customWidth="1"/>
    <col min="2" max="2" width="48.88671875" style="2" customWidth="1"/>
    <col min="3" max="3" width="96.109375" style="2" customWidth="1"/>
    <col min="4" max="4" width="17.33203125" style="2" customWidth="1"/>
    <col min="5" max="5" width="50.5546875" style="2" customWidth="1"/>
    <col min="6" max="6" width="32.5546875" style="2" customWidth="1"/>
    <col min="7" max="7" width="42.88671875" style="2" customWidth="1"/>
    <col min="8" max="8" width="41.88671875" style="2" customWidth="1"/>
    <col min="9" max="9" width="33.109375" style="2" customWidth="1"/>
    <col min="10" max="10" width="30.88671875" style="2" customWidth="1"/>
    <col min="11" max="11" width="30.33203125" style="2" customWidth="1"/>
    <col min="12" max="16" width="24.5546875" style="2" hidden="1" customWidth="1"/>
    <col min="17" max="17" width="37.44140625" style="2" hidden="1" customWidth="1"/>
    <col min="18" max="19" width="30.33203125" style="2" hidden="1" customWidth="1"/>
    <col min="20" max="20" width="31.6640625" style="2" hidden="1" customWidth="1"/>
    <col min="21" max="21" width="32.6640625" style="2" hidden="1" customWidth="1"/>
    <col min="22" max="37" width="0" style="2" hidden="1" customWidth="1"/>
    <col min="38" max="16384" width="9.109375" style="2"/>
  </cols>
  <sheetData>
    <row r="1" spans="1:19" ht="22.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2.8" x14ac:dyDescent="0.4">
      <c r="A2" s="1"/>
      <c r="B2" s="1"/>
      <c r="C2" s="1"/>
      <c r="D2" s="1"/>
      <c r="E2" s="1"/>
      <c r="F2" s="1"/>
      <c r="G2" s="1"/>
      <c r="H2" s="128" t="s">
        <v>15</v>
      </c>
      <c r="I2" s="128"/>
      <c r="J2" s="128"/>
      <c r="K2" s="128"/>
    </row>
    <row r="3" spans="1:19" ht="22.8" x14ac:dyDescent="0.4">
      <c r="A3" s="1"/>
      <c r="B3" s="1"/>
      <c r="C3" s="1"/>
      <c r="D3" s="1"/>
      <c r="E3" s="1"/>
      <c r="F3" s="1"/>
      <c r="G3" s="1"/>
      <c r="H3" s="128" t="s">
        <v>16</v>
      </c>
      <c r="I3" s="128"/>
      <c r="J3" s="128"/>
      <c r="K3" s="128"/>
    </row>
    <row r="4" spans="1:19" ht="22.8" x14ac:dyDescent="0.4">
      <c r="A4" s="1"/>
      <c r="B4" s="1"/>
      <c r="C4" s="1"/>
      <c r="D4" s="1"/>
      <c r="E4" s="1"/>
      <c r="F4" s="1"/>
      <c r="G4" s="1"/>
      <c r="H4" s="128" t="s">
        <v>17</v>
      </c>
      <c r="I4" s="128"/>
      <c r="J4" s="128"/>
      <c r="K4" s="128"/>
    </row>
    <row r="5" spans="1:19" ht="22.8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4" x14ac:dyDescent="0.95">
      <c r="A7" s="129" t="s">
        <v>177</v>
      </c>
      <c r="B7" s="129"/>
      <c r="C7" s="129"/>
      <c r="D7" s="129"/>
      <c r="E7" s="130"/>
      <c r="F7" s="130"/>
      <c r="G7" s="130"/>
      <c r="H7" s="130"/>
      <c r="I7" s="130"/>
      <c r="J7" s="130"/>
      <c r="K7" s="130"/>
    </row>
    <row r="8" spans="1:19" ht="52.8" x14ac:dyDescent="0.85">
      <c r="A8" s="129" t="s">
        <v>13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9" ht="37.5" customHeight="1" x14ac:dyDescent="0.55000000000000004">
      <c r="A9" s="131" t="s">
        <v>18</v>
      </c>
      <c r="B9" s="131"/>
      <c r="C9" s="131"/>
      <c r="D9" s="131"/>
      <c r="E9" s="132"/>
      <c r="F9" s="132"/>
      <c r="G9" s="132"/>
      <c r="H9" s="132"/>
      <c r="I9" s="132"/>
      <c r="J9" s="132"/>
      <c r="K9" s="132"/>
    </row>
    <row r="10" spans="1:19" s="4" customFormat="1" ht="32.25" customHeight="1" x14ac:dyDescent="0.25">
      <c r="A10" s="133" t="s">
        <v>19</v>
      </c>
      <c r="B10" s="135" t="s">
        <v>0</v>
      </c>
      <c r="C10" s="136"/>
      <c r="D10" s="139" t="s">
        <v>20</v>
      </c>
      <c r="E10" s="141" t="s">
        <v>21</v>
      </c>
      <c r="F10" s="142"/>
      <c r="G10" s="142"/>
      <c r="H10" s="142"/>
      <c r="I10" s="142"/>
      <c r="J10" s="143"/>
      <c r="K10" s="144"/>
    </row>
    <row r="11" spans="1:19" s="4" customFormat="1" ht="114.75" customHeight="1" x14ac:dyDescent="0.25">
      <c r="A11" s="134"/>
      <c r="B11" s="137"/>
      <c r="C11" s="138"/>
      <c r="D11" s="140"/>
      <c r="E11" s="5" t="s">
        <v>22</v>
      </c>
      <c r="F11" s="5" t="s">
        <v>23</v>
      </c>
      <c r="G11" s="95" t="s">
        <v>24</v>
      </c>
      <c r="H11" s="95" t="s">
        <v>1</v>
      </c>
      <c r="I11" s="95" t="s">
        <v>2</v>
      </c>
      <c r="J11" s="95" t="s">
        <v>3</v>
      </c>
      <c r="K11" s="95" t="s">
        <v>4</v>
      </c>
    </row>
    <row r="12" spans="1:19" s="4" customFormat="1" ht="25.5" hidden="1" customHeight="1" x14ac:dyDescent="0.5">
      <c r="A12" s="6">
        <v>1</v>
      </c>
      <c r="B12" s="145">
        <v>2</v>
      </c>
      <c r="C12" s="145"/>
      <c r="D12" s="7">
        <v>3</v>
      </c>
      <c r="E12" s="8">
        <v>4</v>
      </c>
      <c r="F12" s="8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</row>
    <row r="13" spans="1:19" s="12" customFormat="1" ht="62.25" customHeight="1" x14ac:dyDescent="0.55000000000000004">
      <c r="A13" s="9">
        <v>1</v>
      </c>
      <c r="B13" s="126" t="s">
        <v>25</v>
      </c>
      <c r="C13" s="127"/>
      <c r="D13" s="10" t="s">
        <v>26</v>
      </c>
      <c r="E13" s="11">
        <f t="shared" ref="E13:E22" si="0">G13-F13</f>
        <v>129762164</v>
      </c>
      <c r="F13" s="11"/>
      <c r="G13" s="11">
        <f t="shared" ref="G13:G24" si="1">H13+I13+J13+K13</f>
        <v>129762164</v>
      </c>
      <c r="H13" s="11">
        <f>H14+H23+H26+H30</f>
        <v>120929777</v>
      </c>
      <c r="I13" s="11">
        <f>I14+I23+I26+I30</f>
        <v>3991112</v>
      </c>
      <c r="J13" s="11">
        <f>J14+J23+J26+J30</f>
        <v>4841275</v>
      </c>
      <c r="K13" s="11"/>
      <c r="Q13" s="13">
        <v>128146935</v>
      </c>
      <c r="R13" s="13">
        <f t="shared" ref="R13:R39" si="2">E13-Q13</f>
        <v>1615229</v>
      </c>
      <c r="S13" s="82">
        <f>R13/Q13*100</f>
        <v>1.260450747417408</v>
      </c>
    </row>
    <row r="14" spans="1:19" s="12" customFormat="1" ht="65.25" customHeight="1" x14ac:dyDescent="0.55000000000000004">
      <c r="A14" s="14" t="s">
        <v>27</v>
      </c>
      <c r="B14" s="152" t="s">
        <v>28</v>
      </c>
      <c r="C14" s="153"/>
      <c r="D14" s="15" t="s">
        <v>26</v>
      </c>
      <c r="E14" s="16">
        <f t="shared" si="0"/>
        <v>112007442</v>
      </c>
      <c r="F14" s="16"/>
      <c r="G14" s="16">
        <f>H14+I14+J14+K14</f>
        <v>112007442</v>
      </c>
      <c r="H14" s="16">
        <f>SUM(H15:H22)</f>
        <v>102685609</v>
      </c>
      <c r="I14" s="16">
        <f>SUM(I15:I22)</f>
        <v>3991112</v>
      </c>
      <c r="J14" s="16">
        <f>SUM(J15:J22)</f>
        <v>5330721</v>
      </c>
      <c r="K14" s="16"/>
      <c r="Q14" s="13">
        <v>111563996</v>
      </c>
      <c r="R14" s="13">
        <f t="shared" si="2"/>
        <v>443446</v>
      </c>
      <c r="S14" s="13">
        <f t="shared" ref="S14:S24" si="3">R14/Q14*100</f>
        <v>0.3974812806095615</v>
      </c>
    </row>
    <row r="15" spans="1:19" s="12" customFormat="1" ht="63.75" customHeight="1" x14ac:dyDescent="0.55000000000000004">
      <c r="A15" s="17" t="s">
        <v>29</v>
      </c>
      <c r="B15" s="146" t="s">
        <v>30</v>
      </c>
      <c r="C15" s="147"/>
      <c r="D15" s="18" t="s">
        <v>26</v>
      </c>
      <c r="E15" s="19">
        <f t="shared" si="0"/>
        <v>8708790</v>
      </c>
      <c r="F15" s="19"/>
      <c r="G15" s="20">
        <f t="shared" si="1"/>
        <v>8708790</v>
      </c>
      <c r="H15" s="19">
        <v>8652346</v>
      </c>
      <c r="I15" s="19"/>
      <c r="J15" s="19">
        <v>56444</v>
      </c>
      <c r="K15" s="19"/>
      <c r="Q15" s="86">
        <v>8578597</v>
      </c>
      <c r="R15" s="13">
        <f t="shared" si="2"/>
        <v>130193</v>
      </c>
      <c r="S15" s="13">
        <f t="shared" si="3"/>
        <v>1.5176490980984418</v>
      </c>
    </row>
    <row r="16" spans="1:19" s="12" customFormat="1" ht="61.5" customHeight="1" x14ac:dyDescent="0.55000000000000004">
      <c r="A16" s="17" t="s">
        <v>31</v>
      </c>
      <c r="B16" s="146" t="s">
        <v>32</v>
      </c>
      <c r="C16" s="147"/>
      <c r="D16" s="18" t="s">
        <v>26</v>
      </c>
      <c r="E16" s="19">
        <f t="shared" si="0"/>
        <v>85325357</v>
      </c>
      <c r="F16" s="19"/>
      <c r="G16" s="20">
        <f t="shared" si="1"/>
        <v>85325357</v>
      </c>
      <c r="H16" s="19">
        <f>[3]Лист1!B5</f>
        <v>79205606</v>
      </c>
      <c r="I16" s="19">
        <f>[3]Лист1!B6</f>
        <v>3991112</v>
      </c>
      <c r="J16" s="19">
        <f>[3]Лист1!B7</f>
        <v>2128639</v>
      </c>
      <c r="K16" s="19"/>
      <c r="Q16" s="86">
        <v>84958311</v>
      </c>
      <c r="R16" s="13">
        <f t="shared" si="2"/>
        <v>367046</v>
      </c>
      <c r="S16" s="13">
        <f t="shared" si="3"/>
        <v>0.43203071680650523</v>
      </c>
    </row>
    <row r="17" spans="1:19" s="12" customFormat="1" ht="59.25" customHeight="1" x14ac:dyDescent="0.55000000000000004">
      <c r="A17" s="17" t="s">
        <v>33</v>
      </c>
      <c r="B17" s="154" t="s">
        <v>34</v>
      </c>
      <c r="C17" s="155"/>
      <c r="D17" s="18" t="s">
        <v>26</v>
      </c>
      <c r="E17" s="19">
        <f t="shared" si="0"/>
        <v>9876243</v>
      </c>
      <c r="F17" s="19"/>
      <c r="G17" s="20">
        <f t="shared" si="1"/>
        <v>9876243</v>
      </c>
      <c r="H17" s="19">
        <v>9876243</v>
      </c>
      <c r="I17" s="19"/>
      <c r="J17" s="19"/>
      <c r="K17" s="19"/>
      <c r="Q17" s="86">
        <v>10105615</v>
      </c>
      <c r="R17" s="13">
        <f t="shared" si="2"/>
        <v>-229372</v>
      </c>
      <c r="S17" s="13">
        <f>R17/Q17*100</f>
        <v>-2.2697480559075327</v>
      </c>
    </row>
    <row r="18" spans="1:19" s="12" customFormat="1" ht="59.25" customHeight="1" x14ac:dyDescent="0.55000000000000004">
      <c r="A18" s="17" t="s">
        <v>35</v>
      </c>
      <c r="B18" s="146" t="s">
        <v>36</v>
      </c>
      <c r="C18" s="147"/>
      <c r="D18" s="18" t="s">
        <v>26</v>
      </c>
      <c r="E18" s="19">
        <f t="shared" si="0"/>
        <v>6356175</v>
      </c>
      <c r="F18" s="19"/>
      <c r="G18" s="20">
        <f t="shared" si="1"/>
        <v>6356175</v>
      </c>
      <c r="H18" s="19">
        <f>[3]Лист1!B18</f>
        <v>3403055</v>
      </c>
      <c r="I18" s="19"/>
      <c r="J18" s="19">
        <f>[3]Лист1!B20</f>
        <v>2953120</v>
      </c>
      <c r="K18" s="19"/>
      <c r="Q18" s="86">
        <v>6538636</v>
      </c>
      <c r="R18" s="13">
        <f t="shared" si="2"/>
        <v>-182461</v>
      </c>
      <c r="S18" s="13">
        <f t="shared" si="3"/>
        <v>-2.790505542746224</v>
      </c>
    </row>
    <row r="19" spans="1:19" s="12" customFormat="1" ht="69" customHeight="1" x14ac:dyDescent="0.55000000000000004">
      <c r="A19" s="17" t="s">
        <v>37</v>
      </c>
      <c r="B19" s="156" t="s">
        <v>38</v>
      </c>
      <c r="C19" s="157"/>
      <c r="D19" s="18" t="s">
        <v>26</v>
      </c>
      <c r="E19" s="19">
        <f t="shared" si="0"/>
        <v>192518</v>
      </c>
      <c r="F19" s="19"/>
      <c r="G19" s="20">
        <f t="shared" si="1"/>
        <v>192518</v>
      </c>
      <c r="H19" s="19"/>
      <c r="I19" s="19"/>
      <c r="J19" s="19">
        <v>192518</v>
      </c>
      <c r="K19" s="19"/>
      <c r="Q19" s="86">
        <v>180879</v>
      </c>
      <c r="R19" s="13">
        <f t="shared" si="2"/>
        <v>11639</v>
      </c>
      <c r="S19" s="13">
        <f t="shared" si="3"/>
        <v>6.4346883828415677</v>
      </c>
    </row>
    <row r="20" spans="1:19" s="12" customFormat="1" ht="85.5" customHeight="1" x14ac:dyDescent="0.55000000000000004">
      <c r="A20" s="17" t="s">
        <v>39</v>
      </c>
      <c r="B20" s="156" t="s">
        <v>41</v>
      </c>
      <c r="C20" s="157"/>
      <c r="D20" s="18" t="s">
        <v>26</v>
      </c>
      <c r="E20" s="19">
        <f t="shared" si="0"/>
        <v>340919</v>
      </c>
      <c r="F20" s="19"/>
      <c r="G20" s="20">
        <f t="shared" si="1"/>
        <v>340919</v>
      </c>
      <c r="H20" s="19">
        <v>340919</v>
      </c>
      <c r="I20" s="19"/>
      <c r="J20" s="19"/>
      <c r="K20" s="19"/>
      <c r="Q20" s="86">
        <v>328838</v>
      </c>
      <c r="R20" s="13">
        <f t="shared" si="2"/>
        <v>12081</v>
      </c>
      <c r="S20" s="13">
        <f t="shared" si="3"/>
        <v>3.6738454801452387</v>
      </c>
    </row>
    <row r="21" spans="1:19" s="12" customFormat="1" ht="70.5" customHeight="1" x14ac:dyDescent="0.55000000000000004">
      <c r="A21" s="17" t="s">
        <v>40</v>
      </c>
      <c r="B21" s="156" t="s">
        <v>43</v>
      </c>
      <c r="C21" s="157"/>
      <c r="D21" s="18" t="s">
        <v>26</v>
      </c>
      <c r="E21" s="19">
        <f t="shared" si="0"/>
        <v>0</v>
      </c>
      <c r="F21" s="19"/>
      <c r="G21" s="20">
        <f t="shared" si="1"/>
        <v>0</v>
      </c>
      <c r="H21" s="19"/>
      <c r="I21" s="19"/>
      <c r="J21" s="19">
        <v>0</v>
      </c>
      <c r="K21" s="19"/>
      <c r="Q21" s="13">
        <v>0</v>
      </c>
      <c r="R21" s="13">
        <f t="shared" si="2"/>
        <v>0</v>
      </c>
      <c r="S21" s="13" t="e">
        <f>R21/Q21*100</f>
        <v>#DIV/0!</v>
      </c>
    </row>
    <row r="22" spans="1:19" s="12" customFormat="1" ht="63.75" customHeight="1" x14ac:dyDescent="0.55000000000000004">
      <c r="A22" s="17" t="s">
        <v>42</v>
      </c>
      <c r="B22" s="156" t="s">
        <v>44</v>
      </c>
      <c r="C22" s="157"/>
      <c r="D22" s="18" t="s">
        <v>26</v>
      </c>
      <c r="E22" s="19">
        <f t="shared" si="0"/>
        <v>1207440</v>
      </c>
      <c r="F22" s="19"/>
      <c r="G22" s="20">
        <f t="shared" si="1"/>
        <v>1207440</v>
      </c>
      <c r="H22" s="19">
        <v>1207440</v>
      </c>
      <c r="I22" s="19"/>
      <c r="J22" s="19"/>
      <c r="K22" s="19"/>
      <c r="Q22" s="86">
        <v>873120</v>
      </c>
      <c r="R22" s="13">
        <f t="shared" si="2"/>
        <v>334320</v>
      </c>
      <c r="S22" s="13">
        <f>R22/Q22*100</f>
        <v>38.290269378779549</v>
      </c>
    </row>
    <row r="23" spans="1:19" s="12" customFormat="1" ht="62.25" customHeight="1" x14ac:dyDescent="0.55000000000000004">
      <c r="A23" s="14" t="s">
        <v>45</v>
      </c>
      <c r="B23" s="152" t="s">
        <v>46</v>
      </c>
      <c r="C23" s="153"/>
      <c r="D23" s="15" t="s">
        <v>26</v>
      </c>
      <c r="E23" s="21">
        <f>E24+E25</f>
        <v>5865420</v>
      </c>
      <c r="F23" s="21"/>
      <c r="G23" s="16">
        <f t="shared" si="1"/>
        <v>5865420</v>
      </c>
      <c r="H23" s="16">
        <f>H24+H25</f>
        <v>5865420</v>
      </c>
      <c r="I23" s="16"/>
      <c r="J23" s="16"/>
      <c r="K23" s="16"/>
      <c r="Q23" s="13">
        <v>5701378</v>
      </c>
      <c r="R23" s="13">
        <f t="shared" si="2"/>
        <v>164042</v>
      </c>
      <c r="S23" s="13">
        <f t="shared" si="3"/>
        <v>2.8772342405642988</v>
      </c>
    </row>
    <row r="24" spans="1:19" s="12" customFormat="1" ht="56.25" customHeight="1" x14ac:dyDescent="0.55000000000000004">
      <c r="A24" s="17" t="s">
        <v>47</v>
      </c>
      <c r="B24" s="146" t="s">
        <v>48</v>
      </c>
      <c r="C24" s="147"/>
      <c r="D24" s="18" t="s">
        <v>26</v>
      </c>
      <c r="E24" s="19">
        <f>G24-F24</f>
        <v>5865420</v>
      </c>
      <c r="F24" s="19"/>
      <c r="G24" s="20">
        <f t="shared" si="1"/>
        <v>5865420</v>
      </c>
      <c r="H24" s="19">
        <v>5865420</v>
      </c>
      <c r="I24" s="19"/>
      <c r="J24" s="19"/>
      <c r="K24" s="19"/>
      <c r="Q24" s="86">
        <v>5701378</v>
      </c>
      <c r="R24" s="13">
        <f t="shared" si="2"/>
        <v>164042</v>
      </c>
      <c r="S24" s="13">
        <f t="shared" si="3"/>
        <v>2.8772342405642988</v>
      </c>
    </row>
    <row r="25" spans="1:19" s="12" customFormat="1" ht="62.25" customHeight="1" x14ac:dyDescent="0.55000000000000004">
      <c r="A25" s="17" t="s">
        <v>49</v>
      </c>
      <c r="B25" s="146" t="s">
        <v>50</v>
      </c>
      <c r="C25" s="147"/>
      <c r="D25" s="18" t="s">
        <v>26</v>
      </c>
      <c r="E25" s="19"/>
      <c r="F25" s="19"/>
      <c r="G25" s="20"/>
      <c r="H25" s="19"/>
      <c r="I25" s="19"/>
      <c r="J25" s="19"/>
      <c r="K25" s="19"/>
      <c r="Q25" s="13"/>
      <c r="R25" s="13">
        <f t="shared" si="2"/>
        <v>0</v>
      </c>
    </row>
    <row r="26" spans="1:19" s="12" customFormat="1" ht="78.75" customHeight="1" x14ac:dyDescent="0.55000000000000004">
      <c r="A26" s="14" t="s">
        <v>51</v>
      </c>
      <c r="B26" s="152" t="s">
        <v>52</v>
      </c>
      <c r="C26" s="153"/>
      <c r="D26" s="15" t="s">
        <v>26</v>
      </c>
      <c r="E26" s="21">
        <f>E27+E28+E29</f>
        <v>4613289</v>
      </c>
      <c r="F26" s="21"/>
      <c r="G26" s="16">
        <f>G27+G28+G29</f>
        <v>4613289</v>
      </c>
      <c r="H26" s="16">
        <f>H27+H28+H29</f>
        <v>4613289</v>
      </c>
      <c r="I26" s="16"/>
      <c r="J26" s="16"/>
      <c r="K26" s="16"/>
      <c r="Q26" s="13">
        <v>4506221</v>
      </c>
      <c r="R26" s="13">
        <f t="shared" si="2"/>
        <v>107068</v>
      </c>
      <c r="S26" s="13">
        <f t="shared" ref="S26:S39" si="4">R26/Q26*100</f>
        <v>2.3760041950894109</v>
      </c>
    </row>
    <row r="27" spans="1:19" s="12" customFormat="1" ht="87.75" customHeight="1" x14ac:dyDescent="0.55000000000000004">
      <c r="A27" s="17" t="s">
        <v>53</v>
      </c>
      <c r="B27" s="146" t="s">
        <v>152</v>
      </c>
      <c r="C27" s="147"/>
      <c r="D27" s="18" t="s">
        <v>26</v>
      </c>
      <c r="E27" s="19">
        <f t="shared" ref="E27:E32" si="5">G27-F27</f>
        <v>4613289</v>
      </c>
      <c r="F27" s="19"/>
      <c r="G27" s="20">
        <f>H27+I27+J27+K27</f>
        <v>4613289</v>
      </c>
      <c r="H27" s="19">
        <f>[3]Лист1!B31</f>
        <v>4613289</v>
      </c>
      <c r="I27" s="19"/>
      <c r="J27" s="19"/>
      <c r="K27" s="19"/>
      <c r="Q27" s="86">
        <v>4506221</v>
      </c>
      <c r="R27" s="13">
        <f t="shared" si="2"/>
        <v>107068</v>
      </c>
      <c r="S27" s="13">
        <f t="shared" si="4"/>
        <v>2.3760041950894109</v>
      </c>
    </row>
    <row r="28" spans="1:19" s="12" customFormat="1" ht="46.5" hidden="1" customHeight="1" x14ac:dyDescent="0.55000000000000004">
      <c r="A28" s="17" t="s">
        <v>54</v>
      </c>
      <c r="B28" s="146" t="s">
        <v>55</v>
      </c>
      <c r="C28" s="147"/>
      <c r="D28" s="18" t="s">
        <v>26</v>
      </c>
      <c r="E28" s="19">
        <f t="shared" si="5"/>
        <v>0</v>
      </c>
      <c r="F28" s="19"/>
      <c r="G28" s="20">
        <f>H28+I28+J28+K28</f>
        <v>0</v>
      </c>
      <c r="H28" s="19"/>
      <c r="I28" s="19"/>
      <c r="J28" s="19"/>
      <c r="K28" s="19"/>
      <c r="Q28" s="13">
        <v>0</v>
      </c>
      <c r="R28" s="13">
        <f t="shared" si="2"/>
        <v>0</v>
      </c>
      <c r="S28" s="13" t="e">
        <f t="shared" si="4"/>
        <v>#DIV/0!</v>
      </c>
    </row>
    <row r="29" spans="1:19" s="12" customFormat="1" ht="61.5" hidden="1" customHeight="1" x14ac:dyDescent="0.55000000000000004">
      <c r="A29" s="17" t="s">
        <v>56</v>
      </c>
      <c r="B29" s="146" t="s">
        <v>57</v>
      </c>
      <c r="C29" s="147"/>
      <c r="D29" s="18" t="s">
        <v>26</v>
      </c>
      <c r="E29" s="19">
        <f t="shared" si="5"/>
        <v>0</v>
      </c>
      <c r="F29" s="19"/>
      <c r="G29" s="20">
        <f>H29+I29+J29+K29</f>
        <v>0</v>
      </c>
      <c r="H29" s="19"/>
      <c r="I29" s="19"/>
      <c r="J29" s="19"/>
      <c r="K29" s="19"/>
      <c r="Q29" s="13">
        <v>0</v>
      </c>
      <c r="R29" s="13">
        <f t="shared" si="2"/>
        <v>0</v>
      </c>
      <c r="S29" s="13" t="e">
        <f t="shared" si="4"/>
        <v>#DIV/0!</v>
      </c>
    </row>
    <row r="30" spans="1:19" s="12" customFormat="1" ht="65.25" customHeight="1" x14ac:dyDescent="0.55000000000000004">
      <c r="A30" s="14" t="s">
        <v>58</v>
      </c>
      <c r="B30" s="152" t="s">
        <v>59</v>
      </c>
      <c r="C30" s="153"/>
      <c r="D30" s="15" t="s">
        <v>26</v>
      </c>
      <c r="E30" s="21">
        <f t="shared" si="5"/>
        <v>7276013</v>
      </c>
      <c r="F30" s="21"/>
      <c r="G30" s="21">
        <f>SUM(H30:K30)</f>
        <v>7276013</v>
      </c>
      <c r="H30" s="21">
        <f>SUM(H31:H38)</f>
        <v>7765459</v>
      </c>
      <c r="I30" s="21"/>
      <c r="J30" s="21">
        <f>SUM(J31:J38)</f>
        <v>-489446</v>
      </c>
      <c r="K30" s="21"/>
      <c r="Q30" s="13">
        <v>6375340</v>
      </c>
      <c r="R30" s="13">
        <f t="shared" si="2"/>
        <v>900673</v>
      </c>
      <c r="S30" s="13">
        <f t="shared" si="4"/>
        <v>14.127450457544224</v>
      </c>
    </row>
    <row r="31" spans="1:19" s="12" customFormat="1" ht="51.75" customHeight="1" x14ac:dyDescent="0.55000000000000004">
      <c r="A31" s="17" t="s">
        <v>60</v>
      </c>
      <c r="B31" s="146" t="s">
        <v>61</v>
      </c>
      <c r="C31" s="147"/>
      <c r="D31" s="18" t="s">
        <v>26</v>
      </c>
      <c r="E31" s="19">
        <f t="shared" si="5"/>
        <v>1614400</v>
      </c>
      <c r="F31" s="19"/>
      <c r="G31" s="20">
        <f>H31+I31+J31+K31</f>
        <v>1614400</v>
      </c>
      <c r="H31" s="19"/>
      <c r="I31" s="19"/>
      <c r="J31" s="19">
        <v>1614400</v>
      </c>
      <c r="K31" s="19"/>
      <c r="Q31" s="86">
        <v>1592840</v>
      </c>
      <c r="R31" s="13">
        <f t="shared" si="2"/>
        <v>21560</v>
      </c>
      <c r="S31" s="13">
        <f t="shared" si="4"/>
        <v>1.353557168328269</v>
      </c>
    </row>
    <row r="32" spans="1:19" s="12" customFormat="1" ht="59.25" customHeight="1" x14ac:dyDescent="0.55000000000000004">
      <c r="A32" s="17" t="s">
        <v>62</v>
      </c>
      <c r="B32" s="154" t="s">
        <v>63</v>
      </c>
      <c r="C32" s="155"/>
      <c r="D32" s="18" t="s">
        <v>26</v>
      </c>
      <c r="E32" s="19">
        <f t="shared" si="5"/>
        <v>94580</v>
      </c>
      <c r="F32" s="19"/>
      <c r="G32" s="20">
        <f>H32+I32+J32+K32</f>
        <v>94580</v>
      </c>
      <c r="H32" s="19"/>
      <c r="I32" s="19"/>
      <c r="J32" s="19">
        <v>94580</v>
      </c>
      <c r="K32" s="19"/>
      <c r="Q32" s="86">
        <v>80620</v>
      </c>
      <c r="R32" s="13">
        <f t="shared" si="2"/>
        <v>13960</v>
      </c>
      <c r="S32" s="13">
        <f t="shared" si="4"/>
        <v>17.315802530389483</v>
      </c>
    </row>
    <row r="33" spans="1:21" s="12" customFormat="1" ht="51.75" customHeight="1" x14ac:dyDescent="0.55000000000000004">
      <c r="A33" s="17" t="s">
        <v>64</v>
      </c>
      <c r="B33" s="146" t="s">
        <v>65</v>
      </c>
      <c r="C33" s="147"/>
      <c r="D33" s="18" t="s">
        <v>26</v>
      </c>
      <c r="E33" s="19"/>
      <c r="F33" s="19"/>
      <c r="G33" s="20"/>
      <c r="H33" s="19"/>
      <c r="I33" s="19"/>
      <c r="J33" s="19"/>
      <c r="K33" s="19"/>
      <c r="Q33" s="13"/>
      <c r="R33" s="13">
        <f t="shared" si="2"/>
        <v>0</v>
      </c>
      <c r="S33" s="13" t="e">
        <f t="shared" si="4"/>
        <v>#DIV/0!</v>
      </c>
    </row>
    <row r="34" spans="1:21" s="12" customFormat="1" ht="51.75" customHeight="1" x14ac:dyDescent="0.55000000000000004">
      <c r="A34" s="17" t="s">
        <v>66</v>
      </c>
      <c r="B34" s="146" t="s">
        <v>67</v>
      </c>
      <c r="C34" s="147"/>
      <c r="D34" s="18" t="s">
        <v>26</v>
      </c>
      <c r="E34" s="19">
        <f t="shared" ref="E34:E40" si="6">G34-F34</f>
        <v>7765459</v>
      </c>
      <c r="F34" s="19"/>
      <c r="G34" s="20">
        <f t="shared" ref="G34:G40" si="7">H34+I34+J34+K34</f>
        <v>7765459</v>
      </c>
      <c r="H34" s="19">
        <v>7765459</v>
      </c>
      <c r="I34" s="19"/>
      <c r="J34" s="19"/>
      <c r="K34" s="19"/>
      <c r="Q34" s="86">
        <v>8017975</v>
      </c>
      <c r="R34" s="13">
        <f t="shared" si="2"/>
        <v>-252516</v>
      </c>
      <c r="S34" s="13">
        <f t="shared" si="4"/>
        <v>-3.1493737508535506</v>
      </c>
    </row>
    <row r="35" spans="1:21" s="12" customFormat="1" ht="45" customHeight="1" x14ac:dyDescent="0.55000000000000004">
      <c r="A35" s="17" t="s">
        <v>68</v>
      </c>
      <c r="B35" s="146" t="s">
        <v>69</v>
      </c>
      <c r="C35" s="147"/>
      <c r="D35" s="18" t="s">
        <v>26</v>
      </c>
      <c r="E35" s="19">
        <f t="shared" si="6"/>
        <v>0</v>
      </c>
      <c r="F35" s="19"/>
      <c r="G35" s="20">
        <f t="shared" si="7"/>
        <v>0</v>
      </c>
      <c r="H35" s="19"/>
      <c r="I35" s="19"/>
      <c r="J35" s="19">
        <v>0</v>
      </c>
      <c r="K35" s="19"/>
      <c r="Q35" s="13">
        <v>0</v>
      </c>
      <c r="R35" s="13">
        <f t="shared" si="2"/>
        <v>0</v>
      </c>
      <c r="S35" s="13" t="e">
        <f t="shared" si="4"/>
        <v>#DIV/0!</v>
      </c>
      <c r="T35" s="13"/>
      <c r="U35" s="13"/>
    </row>
    <row r="36" spans="1:21" s="12" customFormat="1" ht="66" customHeight="1" x14ac:dyDescent="0.55000000000000004">
      <c r="A36" s="17" t="s">
        <v>70</v>
      </c>
      <c r="B36" s="146" t="s">
        <v>166</v>
      </c>
      <c r="C36" s="147"/>
      <c r="D36" s="18" t="s">
        <v>26</v>
      </c>
      <c r="E36" s="19">
        <f t="shared" si="6"/>
        <v>703050</v>
      </c>
      <c r="F36" s="19"/>
      <c r="G36" s="20">
        <f t="shared" si="7"/>
        <v>703050</v>
      </c>
      <c r="H36" s="19"/>
      <c r="I36" s="19"/>
      <c r="J36" s="19">
        <v>703050</v>
      </c>
      <c r="K36" s="19"/>
      <c r="Q36" s="86">
        <v>681570</v>
      </c>
      <c r="R36" s="13">
        <f t="shared" si="2"/>
        <v>21480</v>
      </c>
      <c r="S36" s="13">
        <f t="shared" si="4"/>
        <v>3.1515471631673933</v>
      </c>
    </row>
    <row r="37" spans="1:21" s="12" customFormat="1" ht="66" customHeight="1" x14ac:dyDescent="0.55000000000000004">
      <c r="A37" s="17" t="s">
        <v>153</v>
      </c>
      <c r="B37" s="146" t="s">
        <v>154</v>
      </c>
      <c r="C37" s="147"/>
      <c r="D37" s="18" t="s">
        <v>26</v>
      </c>
      <c r="E37" s="19">
        <f t="shared" si="6"/>
        <v>832328</v>
      </c>
      <c r="F37" s="19"/>
      <c r="G37" s="20">
        <f t="shared" si="7"/>
        <v>832328</v>
      </c>
      <c r="H37" s="19"/>
      <c r="I37" s="19"/>
      <c r="J37" s="19">
        <v>832328</v>
      </c>
      <c r="K37" s="19"/>
      <c r="Q37" s="86">
        <v>975992</v>
      </c>
      <c r="R37" s="13">
        <f t="shared" si="2"/>
        <v>-143664</v>
      </c>
      <c r="S37" s="13">
        <f t="shared" si="4"/>
        <v>-14.719792785186764</v>
      </c>
    </row>
    <row r="38" spans="1:21" s="12" customFormat="1" ht="66" customHeight="1" x14ac:dyDescent="0.55000000000000004">
      <c r="A38" s="17" t="s">
        <v>169</v>
      </c>
      <c r="B38" s="146" t="s">
        <v>163</v>
      </c>
      <c r="C38" s="147"/>
      <c r="D38" s="18" t="s">
        <v>26</v>
      </c>
      <c r="E38" s="19">
        <f t="shared" si="6"/>
        <v>-3733804</v>
      </c>
      <c r="F38" s="19"/>
      <c r="G38" s="20">
        <f t="shared" si="7"/>
        <v>-3733804</v>
      </c>
      <c r="H38" s="19"/>
      <c r="I38" s="19"/>
      <c r="J38" s="19">
        <v>-3733804</v>
      </c>
      <c r="K38" s="19"/>
      <c r="Q38" s="86">
        <v>-4973657</v>
      </c>
      <c r="R38" s="13">
        <f t="shared" si="2"/>
        <v>1239853</v>
      </c>
      <c r="S38" s="13">
        <f t="shared" si="4"/>
        <v>-24.928397756419471</v>
      </c>
    </row>
    <row r="39" spans="1:21" s="12" customFormat="1" ht="32.25" customHeight="1" x14ac:dyDescent="0.6">
      <c r="A39" s="9" t="s">
        <v>71</v>
      </c>
      <c r="B39" s="148" t="s">
        <v>72</v>
      </c>
      <c r="C39" s="149"/>
      <c r="D39" s="10" t="s">
        <v>26</v>
      </c>
      <c r="E39" s="22">
        <f>G39-F39</f>
        <v>116954836</v>
      </c>
      <c r="F39" s="23">
        <f>F40+F66+F73+F75</f>
        <v>0</v>
      </c>
      <c r="G39" s="11">
        <f t="shared" si="7"/>
        <v>116954836</v>
      </c>
      <c r="H39" s="11">
        <f>H40+H66+H73+H75</f>
        <v>0</v>
      </c>
      <c r="I39" s="11">
        <f>I40+I66+I73+I75</f>
        <v>34920</v>
      </c>
      <c r="J39" s="11">
        <f>J40+J66+J73+J75</f>
        <v>41178111</v>
      </c>
      <c r="K39" s="11">
        <f>K40+K66+K73+K75</f>
        <v>75741805</v>
      </c>
      <c r="Q39" s="75">
        <v>116005013</v>
      </c>
      <c r="R39" s="13">
        <f t="shared" si="2"/>
        <v>949823</v>
      </c>
      <c r="S39" s="13">
        <f t="shared" si="4"/>
        <v>0.81877754713927753</v>
      </c>
    </row>
    <row r="40" spans="1:21" s="12" customFormat="1" ht="32.25" customHeight="1" x14ac:dyDescent="0.25">
      <c r="A40" s="14" t="s">
        <v>5</v>
      </c>
      <c r="B40" s="150" t="s">
        <v>73</v>
      </c>
      <c r="C40" s="151"/>
      <c r="D40" s="24" t="s">
        <v>26</v>
      </c>
      <c r="E40" s="21">
        <f t="shared" si="6"/>
        <v>111011910</v>
      </c>
      <c r="F40" s="25">
        <f>F41+F43+F65</f>
        <v>0</v>
      </c>
      <c r="G40" s="16">
        <f t="shared" si="7"/>
        <v>111011910</v>
      </c>
      <c r="H40" s="16">
        <f>H41+H43+H65</f>
        <v>0</v>
      </c>
      <c r="I40" s="16">
        <f>I41+I43+I65</f>
        <v>34920</v>
      </c>
      <c r="J40" s="16">
        <f>J41+J43+J65</f>
        <v>35626741</v>
      </c>
      <c r="K40" s="16">
        <f>K41+K43+K65</f>
        <v>75350249</v>
      </c>
      <c r="L40" s="26">
        <v>85351857</v>
      </c>
      <c r="M40" s="26">
        <v>0</v>
      </c>
      <c r="N40" s="26">
        <v>11309</v>
      </c>
      <c r="O40" s="26">
        <v>22915747</v>
      </c>
      <c r="P40" s="26">
        <v>62424801</v>
      </c>
      <c r="Q40" s="16">
        <v>79875859</v>
      </c>
      <c r="R40" s="16">
        <v>0</v>
      </c>
      <c r="S40" s="16">
        <v>24632</v>
      </c>
      <c r="T40" s="16">
        <v>20533656</v>
      </c>
      <c r="U40" s="16">
        <v>59317571</v>
      </c>
    </row>
    <row r="41" spans="1:21" s="12" customFormat="1" ht="59.25" customHeight="1" x14ac:dyDescent="0.25">
      <c r="A41" s="14" t="s">
        <v>74</v>
      </c>
      <c r="B41" s="152" t="s">
        <v>75</v>
      </c>
      <c r="C41" s="153"/>
      <c r="D41" s="27" t="s">
        <v>26</v>
      </c>
      <c r="E41" s="28"/>
      <c r="F41" s="29"/>
      <c r="G41" s="30"/>
      <c r="H41" s="29"/>
      <c r="I41" s="29"/>
      <c r="J41" s="28"/>
      <c r="K41" s="28"/>
      <c r="L41" s="26">
        <f>G40+G75-L40</f>
        <v>27138569</v>
      </c>
      <c r="M41" s="26">
        <f>H40+H75-M40</f>
        <v>0</v>
      </c>
      <c r="N41" s="26">
        <f>I40+I75-N40</f>
        <v>23611</v>
      </c>
      <c r="O41" s="26">
        <f>J40+J75-O40</f>
        <v>13797954</v>
      </c>
      <c r="P41" s="26">
        <f>K40+K75-P40</f>
        <v>13317004</v>
      </c>
      <c r="Q41" s="16">
        <f>G40+G75-Q40</f>
        <v>32614567</v>
      </c>
      <c r="R41" s="16">
        <f>H40+H75-R40</f>
        <v>0</v>
      </c>
      <c r="S41" s="16">
        <f>I40+I75-S40</f>
        <v>10288</v>
      </c>
      <c r="T41" s="16">
        <f>J40+J75-T40</f>
        <v>16180045</v>
      </c>
      <c r="U41" s="16">
        <f>K40+K75-U40</f>
        <v>16424234</v>
      </c>
    </row>
    <row r="42" spans="1:21" s="31" customFormat="1" ht="39" customHeight="1" x14ac:dyDescent="0.4">
      <c r="A42" s="17" t="s">
        <v>76</v>
      </c>
      <c r="B42" s="146" t="s">
        <v>77</v>
      </c>
      <c r="C42" s="147"/>
      <c r="D42" s="18" t="s">
        <v>26</v>
      </c>
      <c r="E42" s="28"/>
      <c r="F42" s="29"/>
      <c r="G42" s="30"/>
      <c r="H42" s="29"/>
      <c r="I42" s="29"/>
      <c r="J42" s="28"/>
      <c r="K42" s="28"/>
      <c r="L42" s="26"/>
      <c r="M42" s="26"/>
      <c r="N42" s="26"/>
      <c r="O42" s="26"/>
      <c r="P42" s="26"/>
    </row>
    <row r="43" spans="1:21" s="12" customFormat="1" ht="67.5" customHeight="1" x14ac:dyDescent="0.6">
      <c r="A43" s="14" t="s">
        <v>78</v>
      </c>
      <c r="B43" s="152" t="s">
        <v>79</v>
      </c>
      <c r="C43" s="153"/>
      <c r="D43" s="25" t="s">
        <v>26</v>
      </c>
      <c r="E43" s="16">
        <f t="shared" ref="E43:E66" si="8">G43-F43</f>
        <v>111011910</v>
      </c>
      <c r="F43" s="16">
        <f>F44+F57+F63+F64</f>
        <v>0</v>
      </c>
      <c r="G43" s="16">
        <f t="shared" ref="G43:G74" si="9">H43+I43+J43+K43</f>
        <v>111011910</v>
      </c>
      <c r="H43" s="16">
        <f>H44+H57+H63+H64</f>
        <v>0</v>
      </c>
      <c r="I43" s="16">
        <f>I44+I57+I63+I64</f>
        <v>34920</v>
      </c>
      <c r="J43" s="16">
        <f>J44+J57+J63+J64</f>
        <v>35626741</v>
      </c>
      <c r="K43" s="16">
        <f>K44+K57+K63+K64</f>
        <v>75350249</v>
      </c>
      <c r="Q43" s="75">
        <v>109771887</v>
      </c>
      <c r="R43" s="32">
        <f>E43-Q43</f>
        <v>1240023</v>
      </c>
      <c r="S43" s="13">
        <f t="shared" ref="S43:S55" si="10">R43/Q43*100</f>
        <v>1.1296362246191505</v>
      </c>
    </row>
    <row r="44" spans="1:21" s="12" customFormat="1" ht="91.5" customHeight="1" x14ac:dyDescent="0.6">
      <c r="A44" s="14" t="s">
        <v>6</v>
      </c>
      <c r="B44" s="152" t="s">
        <v>80</v>
      </c>
      <c r="C44" s="153"/>
      <c r="D44" s="15" t="s">
        <v>26</v>
      </c>
      <c r="E44" s="21">
        <f>G44-F44</f>
        <v>108675776</v>
      </c>
      <c r="F44" s="25">
        <f>F45+F47+F50+F51+F52</f>
        <v>0</v>
      </c>
      <c r="G44" s="16">
        <f t="shared" si="9"/>
        <v>108675776</v>
      </c>
      <c r="H44" s="16">
        <f>SUM(H45:H56)</f>
        <v>0</v>
      </c>
      <c r="I44" s="16">
        <f>SUM(I45:I56)</f>
        <v>34920</v>
      </c>
      <c r="J44" s="16">
        <f>SUM(J45:J56)</f>
        <v>33296367</v>
      </c>
      <c r="K44" s="16">
        <f>SUM(K45:K56)</f>
        <v>75344489</v>
      </c>
      <c r="Q44" s="75">
        <v>107563562</v>
      </c>
      <c r="R44" s="32">
        <f>E44-Q44</f>
        <v>1112214</v>
      </c>
      <c r="S44" s="13">
        <f t="shared" si="10"/>
        <v>1.0340062929489076</v>
      </c>
    </row>
    <row r="45" spans="1:21" s="12" customFormat="1" ht="52.5" customHeight="1" x14ac:dyDescent="0.6">
      <c r="A45" s="17" t="s">
        <v>81</v>
      </c>
      <c r="B45" s="146" t="s">
        <v>82</v>
      </c>
      <c r="C45" s="147"/>
      <c r="D45" s="18" t="s">
        <v>26</v>
      </c>
      <c r="E45" s="19">
        <f t="shared" si="8"/>
        <v>16508819</v>
      </c>
      <c r="F45" s="19"/>
      <c r="G45" s="20">
        <f t="shared" si="9"/>
        <v>16508819</v>
      </c>
      <c r="H45" s="19"/>
      <c r="I45" s="19"/>
      <c r="J45" s="19">
        <v>3064168</v>
      </c>
      <c r="K45" s="19">
        <v>13444651</v>
      </c>
      <c r="Q45" s="87">
        <v>17035223</v>
      </c>
      <c r="R45" s="75">
        <f t="shared" ref="R45:R55" si="11">E45-Q45</f>
        <v>-526404</v>
      </c>
      <c r="S45" s="13">
        <f t="shared" si="10"/>
        <v>-3.090091629560705</v>
      </c>
    </row>
    <row r="46" spans="1:21" s="12" customFormat="1" ht="52.5" customHeight="1" x14ac:dyDescent="0.6">
      <c r="A46" s="17" t="s">
        <v>83</v>
      </c>
      <c r="B46" s="146" t="s">
        <v>84</v>
      </c>
      <c r="C46" s="147"/>
      <c r="D46" s="18" t="s">
        <v>26</v>
      </c>
      <c r="E46" s="19">
        <f t="shared" si="8"/>
        <v>855242</v>
      </c>
      <c r="F46" s="19"/>
      <c r="G46" s="20">
        <f t="shared" si="9"/>
        <v>855242</v>
      </c>
      <c r="H46" s="19"/>
      <c r="I46" s="19"/>
      <c r="J46" s="19">
        <v>167409</v>
      </c>
      <c r="K46" s="19">
        <v>687833</v>
      </c>
      <c r="Q46" s="87">
        <v>1040954</v>
      </c>
      <c r="R46" s="75">
        <f>E46-Q46</f>
        <v>-185712</v>
      </c>
      <c r="S46" s="13">
        <f t="shared" si="10"/>
        <v>-17.840557796021724</v>
      </c>
    </row>
    <row r="47" spans="1:21" s="12" customFormat="1" ht="58.5" customHeight="1" x14ac:dyDescent="0.6">
      <c r="A47" s="17" t="s">
        <v>85</v>
      </c>
      <c r="B47" s="146" t="s">
        <v>86</v>
      </c>
      <c r="C47" s="147"/>
      <c r="D47" s="18" t="s">
        <v>26</v>
      </c>
      <c r="E47" s="19">
        <f t="shared" si="8"/>
        <v>64882648</v>
      </c>
      <c r="F47" s="19"/>
      <c r="G47" s="20">
        <f t="shared" si="9"/>
        <v>64882648</v>
      </c>
      <c r="H47" s="19"/>
      <c r="I47" s="19">
        <v>34920</v>
      </c>
      <c r="J47" s="19">
        <f>22219977+1356988</f>
        <v>23576965</v>
      </c>
      <c r="K47" s="19">
        <f>40541728+729035</f>
        <v>41270763</v>
      </c>
      <c r="L47" s="12">
        <v>65611287</v>
      </c>
      <c r="Q47" s="87">
        <v>64646032</v>
      </c>
      <c r="R47" s="75">
        <f t="shared" si="11"/>
        <v>236616</v>
      </c>
      <c r="S47" s="13">
        <f t="shared" si="10"/>
        <v>0.36601782457429094</v>
      </c>
    </row>
    <row r="48" spans="1:21" s="12" customFormat="1" ht="58.5" customHeight="1" x14ac:dyDescent="0.6">
      <c r="A48" s="17" t="s">
        <v>87</v>
      </c>
      <c r="B48" s="146" t="s">
        <v>88</v>
      </c>
      <c r="C48" s="147"/>
      <c r="D48" s="18" t="s">
        <v>26</v>
      </c>
      <c r="E48" s="19">
        <f t="shared" si="8"/>
        <v>4557</v>
      </c>
      <c r="F48" s="19"/>
      <c r="G48" s="20">
        <f t="shared" si="9"/>
        <v>4557</v>
      </c>
      <c r="H48" s="19"/>
      <c r="I48" s="19"/>
      <c r="J48" s="19">
        <v>0</v>
      </c>
      <c r="K48" s="19">
        <v>4557</v>
      </c>
      <c r="Q48" s="87">
        <v>3966</v>
      </c>
      <c r="R48" s="75">
        <f t="shared" si="11"/>
        <v>591</v>
      </c>
      <c r="S48" s="13">
        <f t="shared" si="10"/>
        <v>14.901664145234495</v>
      </c>
    </row>
    <row r="49" spans="1:19" s="12" customFormat="1" ht="57" customHeight="1" x14ac:dyDescent="0.6">
      <c r="A49" s="17" t="s">
        <v>89</v>
      </c>
      <c r="B49" s="146" t="s">
        <v>90</v>
      </c>
      <c r="C49" s="147"/>
      <c r="D49" s="18" t="s">
        <v>26</v>
      </c>
      <c r="E49" s="19">
        <f t="shared" si="8"/>
        <v>1328575</v>
      </c>
      <c r="F49" s="19"/>
      <c r="G49" s="20">
        <f t="shared" si="9"/>
        <v>1328575</v>
      </c>
      <c r="H49" s="19"/>
      <c r="I49" s="19"/>
      <c r="J49" s="19">
        <v>333339</v>
      </c>
      <c r="K49" s="19">
        <v>995236</v>
      </c>
      <c r="Q49" s="87">
        <v>1686779</v>
      </c>
      <c r="R49" s="75">
        <f t="shared" si="11"/>
        <v>-358204</v>
      </c>
      <c r="S49" s="13">
        <f t="shared" si="10"/>
        <v>-21.235976971494193</v>
      </c>
    </row>
    <row r="50" spans="1:19" s="12" customFormat="1" ht="54.75" customHeight="1" x14ac:dyDescent="0.6">
      <c r="A50" s="17" t="s">
        <v>91</v>
      </c>
      <c r="B50" s="146" t="s">
        <v>92</v>
      </c>
      <c r="C50" s="147"/>
      <c r="D50" s="18" t="s">
        <v>26</v>
      </c>
      <c r="E50" s="19">
        <f t="shared" si="8"/>
        <v>12947071</v>
      </c>
      <c r="F50" s="19"/>
      <c r="G50" s="20">
        <f t="shared" si="9"/>
        <v>12947071</v>
      </c>
      <c r="H50" s="19"/>
      <c r="I50" s="19"/>
      <c r="J50" s="19">
        <v>696649</v>
      </c>
      <c r="K50" s="19">
        <v>12250422</v>
      </c>
      <c r="Q50" s="87">
        <v>10795105</v>
      </c>
      <c r="R50" s="75">
        <f t="shared" si="11"/>
        <v>2151966</v>
      </c>
      <c r="S50" s="13">
        <f t="shared" si="10"/>
        <v>19.93464630496878</v>
      </c>
    </row>
    <row r="51" spans="1:19" s="12" customFormat="1" ht="54.75" customHeight="1" x14ac:dyDescent="0.6">
      <c r="A51" s="17" t="s">
        <v>93</v>
      </c>
      <c r="B51" s="146" t="s">
        <v>160</v>
      </c>
      <c r="C51" s="147"/>
      <c r="D51" s="18" t="s">
        <v>26</v>
      </c>
      <c r="E51" s="19">
        <f t="shared" si="8"/>
        <v>711</v>
      </c>
      <c r="F51" s="19"/>
      <c r="G51" s="20">
        <f t="shared" si="9"/>
        <v>711</v>
      </c>
      <c r="H51" s="19"/>
      <c r="I51" s="19"/>
      <c r="J51" s="19"/>
      <c r="K51" s="19">
        <v>711</v>
      </c>
      <c r="Q51" s="87">
        <v>701</v>
      </c>
      <c r="R51" s="75">
        <f t="shared" si="11"/>
        <v>10</v>
      </c>
      <c r="S51" s="13">
        <f t="shared" si="10"/>
        <v>1.4265335235378032</v>
      </c>
    </row>
    <row r="52" spans="1:19" s="12" customFormat="1" ht="60.75" customHeight="1" x14ac:dyDescent="0.6">
      <c r="A52" s="17" t="s">
        <v>94</v>
      </c>
      <c r="B52" s="146" t="s">
        <v>95</v>
      </c>
      <c r="C52" s="147"/>
      <c r="D52" s="18" t="s">
        <v>26</v>
      </c>
      <c r="E52" s="19">
        <f t="shared" si="8"/>
        <v>262</v>
      </c>
      <c r="F52" s="19"/>
      <c r="G52" s="20">
        <f t="shared" si="9"/>
        <v>262</v>
      </c>
      <c r="H52" s="19"/>
      <c r="I52" s="19"/>
      <c r="J52" s="19">
        <v>0</v>
      </c>
      <c r="K52" s="19">
        <v>262</v>
      </c>
      <c r="Q52" s="87">
        <v>259</v>
      </c>
      <c r="R52" s="75">
        <f t="shared" si="11"/>
        <v>3</v>
      </c>
      <c r="S52" s="13">
        <f t="shared" si="10"/>
        <v>1.1583011583011582</v>
      </c>
    </row>
    <row r="53" spans="1:19" s="12" customFormat="1" ht="54.75" customHeight="1" x14ac:dyDescent="0.6">
      <c r="A53" s="17" t="s">
        <v>96</v>
      </c>
      <c r="B53" s="146" t="s">
        <v>97</v>
      </c>
      <c r="C53" s="147"/>
      <c r="D53" s="18" t="s">
        <v>26</v>
      </c>
      <c r="E53" s="19">
        <f t="shared" si="8"/>
        <v>12090771</v>
      </c>
      <c r="F53" s="19"/>
      <c r="G53" s="20">
        <f t="shared" si="9"/>
        <v>12090771</v>
      </c>
      <c r="H53" s="19"/>
      <c r="I53" s="19"/>
      <c r="J53" s="19">
        <v>5423374</v>
      </c>
      <c r="K53" s="19">
        <f>6648151+19246</f>
        <v>6667397</v>
      </c>
      <c r="Q53" s="87">
        <v>12303758</v>
      </c>
      <c r="R53" s="75">
        <f t="shared" si="11"/>
        <v>-212987</v>
      </c>
      <c r="S53" s="13">
        <f t="shared" si="10"/>
        <v>-1.7310727340378442</v>
      </c>
    </row>
    <row r="54" spans="1:19" s="12" customFormat="1" ht="65.25" customHeight="1" x14ac:dyDescent="0.6">
      <c r="A54" s="17" t="s">
        <v>98</v>
      </c>
      <c r="B54" s="146" t="s">
        <v>99</v>
      </c>
      <c r="C54" s="147"/>
      <c r="D54" s="18" t="s">
        <v>26</v>
      </c>
      <c r="E54" s="19">
        <f t="shared" si="8"/>
        <v>47600</v>
      </c>
      <c r="F54" s="19"/>
      <c r="G54" s="20">
        <f t="shared" si="9"/>
        <v>47600</v>
      </c>
      <c r="H54" s="19"/>
      <c r="I54" s="19"/>
      <c r="J54" s="19">
        <v>33178</v>
      </c>
      <c r="K54" s="19">
        <v>14422</v>
      </c>
      <c r="Q54" s="87">
        <v>40212</v>
      </c>
      <c r="R54" s="75">
        <f t="shared" si="11"/>
        <v>7388</v>
      </c>
      <c r="S54" s="13">
        <f t="shared" si="10"/>
        <v>18.372625087038692</v>
      </c>
    </row>
    <row r="55" spans="1:19" s="12" customFormat="1" ht="65.25" customHeight="1" x14ac:dyDescent="0.6">
      <c r="A55" s="17" t="s">
        <v>100</v>
      </c>
      <c r="B55" s="146" t="s">
        <v>101</v>
      </c>
      <c r="C55" s="147"/>
      <c r="D55" s="18" t="s">
        <v>26</v>
      </c>
      <c r="E55" s="19">
        <f t="shared" si="8"/>
        <v>9520</v>
      </c>
      <c r="F55" s="19"/>
      <c r="G55" s="20">
        <f t="shared" si="9"/>
        <v>9520</v>
      </c>
      <c r="H55" s="19"/>
      <c r="I55" s="19"/>
      <c r="J55" s="19">
        <v>1285</v>
      </c>
      <c r="K55" s="19">
        <v>8235</v>
      </c>
      <c r="Q55" s="87">
        <v>10573</v>
      </c>
      <c r="R55" s="75">
        <f t="shared" si="11"/>
        <v>-1053</v>
      </c>
      <c r="S55" s="13">
        <f t="shared" si="10"/>
        <v>-9.9593303698098943</v>
      </c>
    </row>
    <row r="56" spans="1:19" s="12" customFormat="1" ht="42.75" customHeight="1" x14ac:dyDescent="0.55000000000000004">
      <c r="A56" s="17" t="s">
        <v>102</v>
      </c>
      <c r="B56" s="146" t="s">
        <v>103</v>
      </c>
      <c r="C56" s="147"/>
      <c r="D56" s="18" t="s">
        <v>26</v>
      </c>
      <c r="E56" s="19">
        <f t="shared" si="8"/>
        <v>0</v>
      </c>
      <c r="F56" s="19"/>
      <c r="G56" s="20">
        <f t="shared" si="9"/>
        <v>0</v>
      </c>
      <c r="H56" s="19"/>
      <c r="I56" s="19"/>
      <c r="J56" s="19"/>
      <c r="K56" s="19"/>
      <c r="Q56" s="33">
        <v>0</v>
      </c>
      <c r="R56" s="34"/>
      <c r="S56" s="34"/>
    </row>
    <row r="57" spans="1:19" s="12" customFormat="1" ht="57.75" customHeight="1" x14ac:dyDescent="0.25">
      <c r="A57" s="14" t="s">
        <v>7</v>
      </c>
      <c r="B57" s="152" t="s">
        <v>104</v>
      </c>
      <c r="C57" s="153"/>
      <c r="D57" s="15" t="s">
        <v>26</v>
      </c>
      <c r="E57" s="21">
        <f t="shared" si="8"/>
        <v>4743</v>
      </c>
      <c r="F57" s="25">
        <f>F58+F59+F60+F61</f>
        <v>0</v>
      </c>
      <c r="G57" s="16">
        <f t="shared" si="9"/>
        <v>4743</v>
      </c>
      <c r="H57" s="16">
        <f>H58+H59+H60+H61</f>
        <v>0</v>
      </c>
      <c r="I57" s="16">
        <f>I58+I59+I60+I61</f>
        <v>0</v>
      </c>
      <c r="J57" s="16">
        <f>J58+J59+J60+J61</f>
        <v>4743</v>
      </c>
      <c r="K57" s="16">
        <f>K58+K59+K60+K61</f>
        <v>0</v>
      </c>
      <c r="Q57" s="81">
        <v>3620</v>
      </c>
      <c r="R57" s="33"/>
      <c r="S57" s="33"/>
    </row>
    <row r="58" spans="1:19" s="12" customFormat="1" ht="55.5" customHeight="1" x14ac:dyDescent="0.5">
      <c r="A58" s="17" t="s">
        <v>105</v>
      </c>
      <c r="B58" s="146" t="s">
        <v>106</v>
      </c>
      <c r="C58" s="147"/>
      <c r="D58" s="18" t="s">
        <v>26</v>
      </c>
      <c r="E58" s="28">
        <f t="shared" si="8"/>
        <v>0</v>
      </c>
      <c r="F58" s="29"/>
      <c r="G58" s="20">
        <f t="shared" si="9"/>
        <v>0</v>
      </c>
      <c r="H58" s="19"/>
      <c r="I58" s="19"/>
      <c r="J58" s="19">
        <v>0</v>
      </c>
      <c r="K58" s="19"/>
      <c r="L58" s="35"/>
      <c r="Q58" s="33">
        <v>0</v>
      </c>
      <c r="R58" s="33"/>
      <c r="S58" s="33"/>
    </row>
    <row r="59" spans="1:19" s="12" customFormat="1" ht="46.5" customHeight="1" x14ac:dyDescent="0.6">
      <c r="A59" s="17" t="s">
        <v>107</v>
      </c>
      <c r="B59" s="146" t="s">
        <v>108</v>
      </c>
      <c r="C59" s="147"/>
      <c r="D59" s="18" t="s">
        <v>26</v>
      </c>
      <c r="E59" s="19">
        <f t="shared" si="8"/>
        <v>4743</v>
      </c>
      <c r="F59" s="29"/>
      <c r="G59" s="20">
        <f t="shared" si="9"/>
        <v>4743</v>
      </c>
      <c r="H59" s="19"/>
      <c r="I59" s="19"/>
      <c r="J59" s="19">
        <v>4743</v>
      </c>
      <c r="K59" s="19"/>
      <c r="Q59" s="87">
        <v>3620</v>
      </c>
      <c r="R59" s="75">
        <f>E59-Q59</f>
        <v>1123</v>
      </c>
      <c r="S59" s="13">
        <f>R59/Q59*100</f>
        <v>31.022099447513813</v>
      </c>
    </row>
    <row r="60" spans="1:19" s="12" customFormat="1" ht="46.5" customHeight="1" x14ac:dyDescent="0.25">
      <c r="A60" s="17" t="s">
        <v>109</v>
      </c>
      <c r="B60" s="146" t="s">
        <v>110</v>
      </c>
      <c r="C60" s="147"/>
      <c r="D60" s="18" t="s">
        <v>26</v>
      </c>
      <c r="E60" s="28">
        <f t="shared" si="8"/>
        <v>0</v>
      </c>
      <c r="F60" s="29"/>
      <c r="G60" s="36">
        <f t="shared" si="9"/>
        <v>0</v>
      </c>
      <c r="H60" s="19"/>
      <c r="I60" s="19"/>
      <c r="J60" s="19"/>
      <c r="K60" s="19"/>
      <c r="Q60" s="33">
        <v>0</v>
      </c>
      <c r="R60" s="33"/>
      <c r="S60" s="33"/>
    </row>
    <row r="61" spans="1:19" s="12" customFormat="1" ht="40.5" customHeight="1" x14ac:dyDescent="0.25">
      <c r="A61" s="17" t="s">
        <v>111</v>
      </c>
      <c r="B61" s="146" t="s">
        <v>112</v>
      </c>
      <c r="C61" s="147"/>
      <c r="D61" s="18" t="s">
        <v>26</v>
      </c>
      <c r="E61" s="28">
        <f t="shared" si="8"/>
        <v>0</v>
      </c>
      <c r="F61" s="29"/>
      <c r="G61" s="36">
        <f t="shared" si="9"/>
        <v>0</v>
      </c>
      <c r="H61" s="19"/>
      <c r="I61" s="19"/>
      <c r="J61" s="19"/>
      <c r="K61" s="19"/>
      <c r="Q61" s="33">
        <v>0</v>
      </c>
      <c r="R61" s="33"/>
      <c r="S61" s="33"/>
    </row>
    <row r="62" spans="1:19" s="12" customFormat="1" ht="34.5" customHeight="1" x14ac:dyDescent="0.25">
      <c r="A62" s="17" t="s">
        <v>113</v>
      </c>
      <c r="B62" s="146" t="s">
        <v>103</v>
      </c>
      <c r="C62" s="147"/>
      <c r="D62" s="18" t="s">
        <v>26</v>
      </c>
      <c r="E62" s="28">
        <f t="shared" si="8"/>
        <v>0</v>
      </c>
      <c r="F62" s="29"/>
      <c r="G62" s="36">
        <f t="shared" si="9"/>
        <v>0</v>
      </c>
      <c r="H62" s="19"/>
      <c r="I62" s="19"/>
      <c r="J62" s="19"/>
      <c r="K62" s="19"/>
      <c r="Q62" s="33">
        <v>0</v>
      </c>
      <c r="R62" s="33"/>
      <c r="S62" s="33"/>
    </row>
    <row r="63" spans="1:19" s="12" customFormat="1" ht="36" customHeight="1" x14ac:dyDescent="0.25">
      <c r="A63" s="14" t="s">
        <v>8</v>
      </c>
      <c r="B63" s="152" t="s">
        <v>114</v>
      </c>
      <c r="C63" s="153"/>
      <c r="D63" s="15" t="s">
        <v>26</v>
      </c>
      <c r="E63" s="37">
        <f t="shared" si="8"/>
        <v>0</v>
      </c>
      <c r="F63" s="38"/>
      <c r="G63" s="39">
        <f t="shared" si="9"/>
        <v>0</v>
      </c>
      <c r="H63" s="40"/>
      <c r="I63" s="40"/>
      <c r="J63" s="19"/>
      <c r="K63" s="19"/>
      <c r="Q63" s="33">
        <v>0</v>
      </c>
      <c r="R63" s="33"/>
      <c r="S63" s="33"/>
    </row>
    <row r="64" spans="1:19" s="12" customFormat="1" ht="31.5" customHeight="1" x14ac:dyDescent="0.6">
      <c r="A64" s="14" t="s">
        <v>9</v>
      </c>
      <c r="B64" s="152" t="s">
        <v>170</v>
      </c>
      <c r="C64" s="153"/>
      <c r="D64" s="15" t="s">
        <v>26</v>
      </c>
      <c r="E64" s="40">
        <f t="shared" si="8"/>
        <v>2331391</v>
      </c>
      <c r="F64" s="40"/>
      <c r="G64" s="41">
        <f t="shared" si="9"/>
        <v>2331391</v>
      </c>
      <c r="H64" s="40"/>
      <c r="I64" s="40"/>
      <c r="J64" s="19">
        <v>2325631</v>
      </c>
      <c r="K64" s="19">
        <v>5760</v>
      </c>
      <c r="Q64" s="87">
        <v>2204705</v>
      </c>
      <c r="R64" s="75">
        <f>E64-Q64</f>
        <v>126686</v>
      </c>
      <c r="S64" s="33"/>
    </row>
    <row r="65" spans="1:19" s="42" customFormat="1" ht="24.9" customHeight="1" x14ac:dyDescent="0.25">
      <c r="A65" s="14" t="s">
        <v>10</v>
      </c>
      <c r="B65" s="152" t="s">
        <v>115</v>
      </c>
      <c r="C65" s="153"/>
      <c r="D65" s="25" t="s">
        <v>26</v>
      </c>
      <c r="E65" s="37">
        <f t="shared" si="8"/>
        <v>0</v>
      </c>
      <c r="F65" s="38"/>
      <c r="G65" s="39">
        <f t="shared" si="9"/>
        <v>0</v>
      </c>
      <c r="H65" s="40"/>
      <c r="I65" s="40"/>
      <c r="J65" s="40"/>
      <c r="K65" s="37">
        <v>0</v>
      </c>
      <c r="Q65" s="43">
        <v>0</v>
      </c>
      <c r="R65" s="43"/>
      <c r="S65" s="43"/>
    </row>
    <row r="66" spans="1:19" s="42" customFormat="1" ht="32.25" customHeight="1" x14ac:dyDescent="0.55000000000000004">
      <c r="A66" s="14" t="s">
        <v>116</v>
      </c>
      <c r="B66" s="152" t="s">
        <v>117</v>
      </c>
      <c r="C66" s="153"/>
      <c r="D66" s="15" t="s">
        <v>26</v>
      </c>
      <c r="E66" s="21">
        <f t="shared" si="8"/>
        <v>4018584</v>
      </c>
      <c r="F66" s="25">
        <f>F67+F68+F69+F70+F71</f>
        <v>0</v>
      </c>
      <c r="G66" s="16">
        <f t="shared" si="9"/>
        <v>4018584</v>
      </c>
      <c r="H66" s="16">
        <f>H67+H68+H69+H70+H71</f>
        <v>0</v>
      </c>
      <c r="I66" s="16">
        <f>I67+I68+I69+I70+I71</f>
        <v>0</v>
      </c>
      <c r="J66" s="16">
        <f>SUM(J67:J72)</f>
        <v>4018584</v>
      </c>
      <c r="K66" s="16">
        <f>K67+K68+K69+K70+K71</f>
        <v>0</v>
      </c>
      <c r="Q66" s="76">
        <v>4195370</v>
      </c>
      <c r="R66" s="13">
        <f t="shared" ref="R66:R71" si="12">E66-Q66</f>
        <v>-176786</v>
      </c>
      <c r="S66" s="13">
        <f t="shared" ref="S66:S72" si="13">R66/Q66*100</f>
        <v>-4.2138357284339643</v>
      </c>
    </row>
    <row r="67" spans="1:19" s="42" customFormat="1" ht="36.75" customHeight="1" x14ac:dyDescent="0.55000000000000004">
      <c r="A67" s="17" t="s">
        <v>118</v>
      </c>
      <c r="B67" s="146" t="s">
        <v>119</v>
      </c>
      <c r="C67" s="147"/>
      <c r="D67" s="18" t="s">
        <v>26</v>
      </c>
      <c r="E67" s="19">
        <f>G67-F67</f>
        <v>470970</v>
      </c>
      <c r="F67" s="19"/>
      <c r="G67" s="20">
        <f t="shared" si="9"/>
        <v>470970</v>
      </c>
      <c r="H67" s="19"/>
      <c r="I67" s="44"/>
      <c r="J67" s="19">
        <v>470970</v>
      </c>
      <c r="K67" s="19"/>
      <c r="Q67" s="88">
        <v>493560</v>
      </c>
      <c r="R67" s="13">
        <f t="shared" si="12"/>
        <v>-22590</v>
      </c>
      <c r="S67" s="13">
        <f t="shared" si="13"/>
        <v>-4.5769511305616337</v>
      </c>
    </row>
    <row r="68" spans="1:19" s="42" customFormat="1" ht="32.25" customHeight="1" x14ac:dyDescent="0.55000000000000004">
      <c r="A68" s="17" t="s">
        <v>120</v>
      </c>
      <c r="B68" s="146" t="s">
        <v>121</v>
      </c>
      <c r="C68" s="147"/>
      <c r="D68" s="18" t="s">
        <v>26</v>
      </c>
      <c r="E68" s="19">
        <f t="shared" ref="E68:E81" si="14">G68-F68</f>
        <v>744150</v>
      </c>
      <c r="F68" s="19"/>
      <c r="G68" s="20">
        <f t="shared" si="9"/>
        <v>744150</v>
      </c>
      <c r="H68" s="19"/>
      <c r="I68" s="44"/>
      <c r="J68" s="19">
        <v>744150</v>
      </c>
      <c r="K68" s="19"/>
      <c r="Q68" s="88">
        <v>702398</v>
      </c>
      <c r="R68" s="13">
        <f t="shared" si="12"/>
        <v>41752</v>
      </c>
      <c r="S68" s="13">
        <f t="shared" si="13"/>
        <v>5.944208269385733</v>
      </c>
    </row>
    <row r="69" spans="1:19" s="12" customFormat="1" ht="32.25" customHeight="1" x14ac:dyDescent="0.55000000000000004">
      <c r="A69" s="17" t="s">
        <v>122</v>
      </c>
      <c r="B69" s="146" t="s">
        <v>123</v>
      </c>
      <c r="C69" s="147"/>
      <c r="D69" s="18" t="s">
        <v>26</v>
      </c>
      <c r="E69" s="19">
        <f t="shared" si="14"/>
        <v>862992</v>
      </c>
      <c r="F69" s="19"/>
      <c r="G69" s="20">
        <f t="shared" si="9"/>
        <v>862992</v>
      </c>
      <c r="H69" s="19"/>
      <c r="I69" s="44"/>
      <c r="J69" s="19">
        <v>862992</v>
      </c>
      <c r="K69" s="19"/>
      <c r="Q69" s="89">
        <v>1022448</v>
      </c>
      <c r="R69" s="13">
        <f t="shared" si="12"/>
        <v>-159456</v>
      </c>
      <c r="S69" s="13">
        <f t="shared" si="13"/>
        <v>-15.595511947795879</v>
      </c>
    </row>
    <row r="70" spans="1:19" s="12" customFormat="1" ht="37.5" customHeight="1" x14ac:dyDescent="0.55000000000000004">
      <c r="A70" s="17" t="s">
        <v>124</v>
      </c>
      <c r="B70" s="146" t="s">
        <v>125</v>
      </c>
      <c r="C70" s="147"/>
      <c r="D70" s="18" t="s">
        <v>26</v>
      </c>
      <c r="E70" s="19">
        <f t="shared" si="14"/>
        <v>411392</v>
      </c>
      <c r="F70" s="19"/>
      <c r="G70" s="20">
        <f t="shared" si="9"/>
        <v>411392</v>
      </c>
      <c r="H70" s="19"/>
      <c r="I70" s="44"/>
      <c r="J70" s="19">
        <v>411392</v>
      </c>
      <c r="K70" s="19"/>
      <c r="Q70" s="89">
        <v>407100</v>
      </c>
      <c r="R70" s="13">
        <f t="shared" si="12"/>
        <v>4292</v>
      </c>
      <c r="S70" s="13">
        <f t="shared" si="13"/>
        <v>1.0542864161139769</v>
      </c>
    </row>
    <row r="71" spans="1:19" s="12" customFormat="1" ht="39" customHeight="1" x14ac:dyDescent="0.55000000000000004">
      <c r="A71" s="17" t="s">
        <v>126</v>
      </c>
      <c r="B71" s="146" t="s">
        <v>171</v>
      </c>
      <c r="C71" s="147"/>
      <c r="D71" s="18" t="s">
        <v>26</v>
      </c>
      <c r="E71" s="19">
        <f t="shared" si="14"/>
        <v>1354200</v>
      </c>
      <c r="F71" s="19"/>
      <c r="G71" s="20">
        <f t="shared" si="9"/>
        <v>1354200</v>
      </c>
      <c r="H71" s="19"/>
      <c r="I71" s="44"/>
      <c r="J71" s="19">
        <v>1354200</v>
      </c>
      <c r="K71" s="19"/>
      <c r="Q71" s="89">
        <v>1380744</v>
      </c>
      <c r="R71" s="13">
        <f t="shared" si="12"/>
        <v>-26544</v>
      </c>
      <c r="S71" s="13">
        <f t="shared" si="13"/>
        <v>-1.9224418139785506</v>
      </c>
    </row>
    <row r="72" spans="1:19" s="12" customFormat="1" ht="39" customHeight="1" x14ac:dyDescent="0.55000000000000004">
      <c r="A72" s="17" t="s">
        <v>155</v>
      </c>
      <c r="B72" s="146" t="s">
        <v>156</v>
      </c>
      <c r="C72" s="147"/>
      <c r="D72" s="18" t="s">
        <v>26</v>
      </c>
      <c r="E72" s="19">
        <f>G72-F72</f>
        <v>174880</v>
      </c>
      <c r="F72" s="19"/>
      <c r="G72" s="20">
        <f t="shared" si="9"/>
        <v>174880</v>
      </c>
      <c r="H72" s="19"/>
      <c r="I72" s="44"/>
      <c r="J72" s="19">
        <v>174880</v>
      </c>
      <c r="K72" s="19"/>
      <c r="Q72" s="89">
        <v>189120</v>
      </c>
      <c r="R72" s="13">
        <f>E72-Q72</f>
        <v>-14240</v>
      </c>
      <c r="S72" s="13">
        <f t="shared" si="13"/>
        <v>-7.5296108291032144</v>
      </c>
    </row>
    <row r="73" spans="1:19" s="12" customFormat="1" ht="61.5" customHeight="1" x14ac:dyDescent="0.6">
      <c r="A73" s="14" t="s">
        <v>127</v>
      </c>
      <c r="B73" s="152" t="s">
        <v>128</v>
      </c>
      <c r="C73" s="153"/>
      <c r="D73" s="15" t="s">
        <v>26</v>
      </c>
      <c r="E73" s="37">
        <f t="shared" si="14"/>
        <v>445826</v>
      </c>
      <c r="F73" s="38"/>
      <c r="G73" s="39">
        <f>H73+I73+J73+K73</f>
        <v>445826</v>
      </c>
      <c r="H73" s="40"/>
      <c r="I73" s="45"/>
      <c r="J73" s="19">
        <f>J74</f>
        <v>445826</v>
      </c>
      <c r="K73" s="19"/>
      <c r="Q73" s="79">
        <v>394940</v>
      </c>
      <c r="R73" s="13">
        <f>E73-Q73</f>
        <v>50886</v>
      </c>
      <c r="S73" s="33"/>
    </row>
    <row r="74" spans="1:19" s="12" customFormat="1" ht="36.75" customHeight="1" x14ac:dyDescent="0.6">
      <c r="A74" s="14" t="s">
        <v>158</v>
      </c>
      <c r="B74" s="80" t="s">
        <v>159</v>
      </c>
      <c r="C74" s="93"/>
      <c r="D74" s="15" t="s">
        <v>26</v>
      </c>
      <c r="E74" s="37">
        <f t="shared" si="14"/>
        <v>445826</v>
      </c>
      <c r="F74" s="38"/>
      <c r="G74" s="39">
        <f t="shared" si="9"/>
        <v>445826</v>
      </c>
      <c r="H74" s="40"/>
      <c r="I74" s="45"/>
      <c r="J74" s="19">
        <v>445826</v>
      </c>
      <c r="K74" s="19"/>
      <c r="Q74" s="87">
        <v>394940</v>
      </c>
      <c r="R74" s="13">
        <f>E74-Q74</f>
        <v>50886</v>
      </c>
      <c r="S74" s="33"/>
    </row>
    <row r="75" spans="1:19" s="12" customFormat="1" ht="60" customHeight="1" x14ac:dyDescent="0.6">
      <c r="A75" s="15" t="s">
        <v>129</v>
      </c>
      <c r="B75" s="160" t="s">
        <v>130</v>
      </c>
      <c r="C75" s="161"/>
      <c r="D75" s="15" t="s">
        <v>26</v>
      </c>
      <c r="E75" s="40">
        <f t="shared" si="14"/>
        <v>1478516</v>
      </c>
      <c r="F75" s="46"/>
      <c r="G75" s="41">
        <f>H75+I75+J75+K75</f>
        <v>1478516</v>
      </c>
      <c r="H75" s="40"/>
      <c r="I75" s="46"/>
      <c r="J75" s="19">
        <f>SUM(J76:J81)</f>
        <v>1086960</v>
      </c>
      <c r="K75" s="19">
        <f>SUM(K76:K81)</f>
        <v>391556</v>
      </c>
      <c r="Q75" s="79">
        <v>1642816</v>
      </c>
      <c r="R75" s="13">
        <f t="shared" ref="R75:R81" si="15">E75-Q75</f>
        <v>-164300</v>
      </c>
      <c r="S75" s="33"/>
    </row>
    <row r="76" spans="1:19" s="12" customFormat="1" ht="34.5" customHeight="1" x14ac:dyDescent="0.6">
      <c r="A76" s="14" t="s">
        <v>131</v>
      </c>
      <c r="B76" s="47" t="s">
        <v>132</v>
      </c>
      <c r="C76" s="94"/>
      <c r="D76" s="15" t="s">
        <v>26</v>
      </c>
      <c r="E76" s="40">
        <f t="shared" si="14"/>
        <v>97822</v>
      </c>
      <c r="F76" s="46"/>
      <c r="G76" s="41">
        <f t="shared" ref="G76:G81" si="16">H76+I76+J76+K76</f>
        <v>97822</v>
      </c>
      <c r="H76" s="40"/>
      <c r="I76" s="45"/>
      <c r="J76" s="19">
        <v>97822</v>
      </c>
      <c r="K76" s="19"/>
      <c r="Q76" s="87">
        <v>117628</v>
      </c>
      <c r="R76" s="13">
        <f t="shared" si="15"/>
        <v>-19806</v>
      </c>
      <c r="S76" s="33"/>
    </row>
    <row r="77" spans="1:19" s="12" customFormat="1" ht="32.25" customHeight="1" x14ac:dyDescent="0.55000000000000004">
      <c r="A77" s="14" t="s">
        <v>133</v>
      </c>
      <c r="B77" s="80" t="s">
        <v>134</v>
      </c>
      <c r="C77" s="94"/>
      <c r="D77" s="15" t="s">
        <v>26</v>
      </c>
      <c r="E77" s="40">
        <f t="shared" si="14"/>
        <v>156512</v>
      </c>
      <c r="F77" s="46"/>
      <c r="G77" s="41">
        <f t="shared" si="16"/>
        <v>156512</v>
      </c>
      <c r="H77" s="40"/>
      <c r="I77" s="46"/>
      <c r="J77" s="19">
        <f>21796+43524</f>
        <v>65320</v>
      </c>
      <c r="K77" s="19">
        <f>23379+67813</f>
        <v>91192</v>
      </c>
      <c r="Q77" s="86">
        <v>209633</v>
      </c>
      <c r="R77" s="13">
        <f t="shared" si="15"/>
        <v>-53121</v>
      </c>
      <c r="S77" s="13">
        <f>R77/Q77*100</f>
        <v>-25.33999895054691</v>
      </c>
    </row>
    <row r="78" spans="1:19" s="12" customFormat="1" ht="35.25" customHeight="1" x14ac:dyDescent="0.55000000000000004">
      <c r="A78" s="14" t="s">
        <v>135</v>
      </c>
      <c r="B78" s="80" t="s">
        <v>161</v>
      </c>
      <c r="C78" s="94"/>
      <c r="D78" s="15" t="s">
        <v>26</v>
      </c>
      <c r="E78" s="40">
        <f t="shared" si="14"/>
        <v>3820</v>
      </c>
      <c r="F78" s="46"/>
      <c r="G78" s="41">
        <f t="shared" si="16"/>
        <v>3820</v>
      </c>
      <c r="H78" s="40"/>
      <c r="I78" s="46"/>
      <c r="J78" s="19">
        <v>3820</v>
      </c>
      <c r="K78" s="19"/>
      <c r="Q78" s="86">
        <v>5882</v>
      </c>
      <c r="R78" s="13">
        <f t="shared" si="15"/>
        <v>-2062</v>
      </c>
      <c r="S78" s="13">
        <f>R78/Q78*100</f>
        <v>-35.056103366201974</v>
      </c>
    </row>
    <row r="79" spans="1:19" s="12" customFormat="1" ht="35.25" customHeight="1" x14ac:dyDescent="0.55000000000000004">
      <c r="A79" s="14" t="s">
        <v>162</v>
      </c>
      <c r="B79" s="47" t="s">
        <v>164</v>
      </c>
      <c r="C79" s="94"/>
      <c r="D79" s="15"/>
      <c r="E79" s="40">
        <f t="shared" si="14"/>
        <v>342365</v>
      </c>
      <c r="F79" s="46"/>
      <c r="G79" s="41">
        <f t="shared" si="16"/>
        <v>342365</v>
      </c>
      <c r="H79" s="40"/>
      <c r="I79" s="46"/>
      <c r="J79" s="19">
        <v>342365</v>
      </c>
      <c r="K79" s="19"/>
      <c r="Q79" s="86">
        <v>348273</v>
      </c>
      <c r="R79" s="13">
        <f t="shared" si="15"/>
        <v>-5908</v>
      </c>
      <c r="S79" s="13">
        <f t="shared" ref="S79:S81" si="17">R79/Q79*100</f>
        <v>-1.696370376112992</v>
      </c>
    </row>
    <row r="80" spans="1:19" s="12" customFormat="1" ht="35.25" customHeight="1" x14ac:dyDescent="0.55000000000000004">
      <c r="A80" s="14" t="s">
        <v>165</v>
      </c>
      <c r="B80" s="47" t="s">
        <v>167</v>
      </c>
      <c r="C80" s="94"/>
      <c r="D80" s="15"/>
      <c r="E80" s="40">
        <f t="shared" si="14"/>
        <v>877497</v>
      </c>
      <c r="F80" s="46"/>
      <c r="G80" s="41">
        <f t="shared" si="16"/>
        <v>877497</v>
      </c>
      <c r="H80" s="40"/>
      <c r="I80" s="46"/>
      <c r="J80" s="19">
        <v>577133</v>
      </c>
      <c r="K80" s="19">
        <v>300364</v>
      </c>
      <c r="Q80" s="86">
        <v>960950</v>
      </c>
      <c r="R80" s="13">
        <f t="shared" si="15"/>
        <v>-83453</v>
      </c>
      <c r="S80" s="13">
        <f t="shared" si="17"/>
        <v>-8.6844268692439783</v>
      </c>
    </row>
    <row r="81" spans="1:209" s="12" customFormat="1" ht="34.5" customHeight="1" x14ac:dyDescent="0.55000000000000004">
      <c r="A81" s="14" t="s">
        <v>168</v>
      </c>
      <c r="B81" s="47" t="s">
        <v>174</v>
      </c>
      <c r="C81" s="94"/>
      <c r="D81" s="15" t="s">
        <v>26</v>
      </c>
      <c r="E81" s="40">
        <f t="shared" si="14"/>
        <v>500</v>
      </c>
      <c r="F81" s="46"/>
      <c r="G81" s="41">
        <f t="shared" si="16"/>
        <v>500</v>
      </c>
      <c r="H81" s="40"/>
      <c r="I81" s="45"/>
      <c r="J81" s="19">
        <v>500</v>
      </c>
      <c r="K81" s="44"/>
      <c r="Q81" s="86">
        <v>450</v>
      </c>
      <c r="R81" s="13">
        <f t="shared" si="15"/>
        <v>50</v>
      </c>
      <c r="S81" s="13">
        <f t="shared" si="17"/>
        <v>11.111111111111111</v>
      </c>
    </row>
    <row r="82" spans="1:209" s="42" customFormat="1" ht="48" customHeight="1" x14ac:dyDescent="0.55000000000000004">
      <c r="A82" s="9" t="s">
        <v>11</v>
      </c>
      <c r="B82" s="162" t="s">
        <v>137</v>
      </c>
      <c r="C82" s="48" t="s">
        <v>138</v>
      </c>
      <c r="D82" s="10" t="s">
        <v>26</v>
      </c>
      <c r="E82" s="22">
        <f>E13-E39</f>
        <v>12807328</v>
      </c>
      <c r="F82" s="22">
        <f>F13-F39</f>
        <v>0</v>
      </c>
      <c r="G82" s="22">
        <f>G13-G39</f>
        <v>12807328</v>
      </c>
      <c r="H82" s="49"/>
      <c r="I82" s="49"/>
      <c r="J82" s="50"/>
      <c r="K82" s="51"/>
      <c r="Q82" s="13"/>
    </row>
    <row r="83" spans="1:209" s="53" customFormat="1" ht="45.75" customHeight="1" x14ac:dyDescent="0.25">
      <c r="A83" s="9" t="s">
        <v>139</v>
      </c>
      <c r="B83" s="163"/>
      <c r="C83" s="48" t="s">
        <v>140</v>
      </c>
      <c r="D83" s="10" t="s">
        <v>12</v>
      </c>
      <c r="E83" s="52">
        <f>E82/E13*100</f>
        <v>9.8698477315775968</v>
      </c>
      <c r="F83" s="52"/>
      <c r="G83" s="52">
        <f>G82/G13*100</f>
        <v>9.8698477315775968</v>
      </c>
      <c r="H83" s="9"/>
      <c r="I83" s="9"/>
      <c r="J83" s="9"/>
      <c r="K83" s="9"/>
      <c r="L83" s="158"/>
      <c r="M83" s="159"/>
      <c r="N83" s="158"/>
      <c r="O83" s="159"/>
      <c r="P83" s="158"/>
      <c r="Q83" s="159"/>
      <c r="R83" s="158"/>
      <c r="S83" s="159"/>
      <c r="T83" s="158"/>
      <c r="U83" s="159"/>
      <c r="V83" s="158"/>
      <c r="W83" s="159"/>
      <c r="X83" s="158"/>
      <c r="Y83" s="159"/>
      <c r="Z83" s="158"/>
      <c r="AA83" s="159"/>
      <c r="AB83" s="158"/>
      <c r="AC83" s="159"/>
      <c r="AD83" s="158"/>
      <c r="AE83" s="159"/>
      <c r="AF83" s="158"/>
      <c r="AG83" s="159"/>
      <c r="AH83" s="158"/>
      <c r="AI83" s="159"/>
      <c r="AJ83" s="158"/>
      <c r="AK83" s="159"/>
      <c r="AL83" s="158"/>
      <c r="AM83" s="159"/>
      <c r="AN83" s="158"/>
      <c r="AO83" s="159"/>
      <c r="AP83" s="158"/>
      <c r="AQ83" s="159"/>
      <c r="AR83" s="158"/>
      <c r="AS83" s="159"/>
      <c r="AT83" s="158"/>
      <c r="AU83" s="159"/>
      <c r="AV83" s="158"/>
      <c r="AW83" s="159"/>
      <c r="AX83" s="158"/>
      <c r="AY83" s="159"/>
      <c r="AZ83" s="158"/>
      <c r="BA83" s="159"/>
      <c r="BB83" s="158"/>
      <c r="BC83" s="159"/>
      <c r="BD83" s="158"/>
      <c r="BE83" s="159"/>
      <c r="BF83" s="158"/>
      <c r="BG83" s="159"/>
      <c r="BH83" s="158"/>
      <c r="BI83" s="159"/>
      <c r="BJ83" s="158"/>
      <c r="BK83" s="159"/>
      <c r="BL83" s="158"/>
      <c r="BM83" s="159"/>
      <c r="BN83" s="158"/>
      <c r="BO83" s="159"/>
      <c r="BP83" s="158"/>
      <c r="BQ83" s="159"/>
      <c r="BR83" s="158"/>
      <c r="BS83" s="159"/>
      <c r="BT83" s="158"/>
      <c r="BU83" s="159"/>
      <c r="BV83" s="158"/>
      <c r="BW83" s="159"/>
      <c r="BX83" s="158"/>
      <c r="BY83" s="159"/>
      <c r="BZ83" s="158"/>
      <c r="CA83" s="159"/>
      <c r="CB83" s="158"/>
      <c r="CC83" s="159"/>
      <c r="CD83" s="158"/>
      <c r="CE83" s="159"/>
      <c r="CF83" s="158"/>
      <c r="CG83" s="159"/>
      <c r="CH83" s="158"/>
      <c r="CI83" s="159"/>
      <c r="CJ83" s="158"/>
      <c r="CK83" s="159"/>
      <c r="CL83" s="158"/>
      <c r="CM83" s="159"/>
      <c r="CN83" s="158"/>
      <c r="CO83" s="159"/>
      <c r="CP83" s="158"/>
      <c r="CQ83" s="159"/>
      <c r="CR83" s="158"/>
      <c r="CS83" s="159"/>
      <c r="CT83" s="158"/>
      <c r="CU83" s="159"/>
      <c r="CV83" s="158"/>
      <c r="CW83" s="159"/>
      <c r="CX83" s="158"/>
      <c r="CY83" s="159"/>
      <c r="CZ83" s="158"/>
      <c r="DA83" s="159"/>
      <c r="DB83" s="158"/>
      <c r="DC83" s="159"/>
      <c r="DD83" s="158"/>
      <c r="DE83" s="159"/>
      <c r="DF83" s="158"/>
      <c r="DG83" s="159"/>
      <c r="DH83" s="158"/>
      <c r="DI83" s="159"/>
      <c r="DJ83" s="158"/>
      <c r="DK83" s="159"/>
      <c r="DL83" s="158"/>
      <c r="DM83" s="159"/>
      <c r="DN83" s="158"/>
      <c r="DO83" s="159"/>
      <c r="DP83" s="158"/>
      <c r="DQ83" s="159"/>
      <c r="DR83" s="158"/>
      <c r="DS83" s="159"/>
      <c r="DT83" s="158"/>
      <c r="DU83" s="159"/>
      <c r="DV83" s="158"/>
      <c r="DW83" s="159"/>
      <c r="DX83" s="158"/>
      <c r="DY83" s="159"/>
      <c r="DZ83" s="158"/>
      <c r="EA83" s="159"/>
      <c r="EB83" s="158"/>
      <c r="EC83" s="159"/>
      <c r="ED83" s="158"/>
      <c r="EE83" s="159"/>
      <c r="EF83" s="158"/>
      <c r="EG83" s="159"/>
      <c r="EH83" s="158"/>
      <c r="EI83" s="159"/>
      <c r="EJ83" s="158"/>
      <c r="EK83" s="159"/>
      <c r="EL83" s="158"/>
      <c r="EM83" s="159"/>
      <c r="EN83" s="158"/>
      <c r="EO83" s="159"/>
      <c r="EP83" s="158"/>
      <c r="EQ83" s="159"/>
      <c r="ER83" s="158"/>
      <c r="ES83" s="159"/>
      <c r="ET83" s="158"/>
      <c r="EU83" s="159"/>
      <c r="EV83" s="158"/>
      <c r="EW83" s="159"/>
      <c r="EX83" s="158"/>
      <c r="EY83" s="159"/>
      <c r="EZ83" s="158"/>
      <c r="FA83" s="159"/>
      <c r="FB83" s="158"/>
      <c r="FC83" s="159"/>
      <c r="FD83" s="158"/>
      <c r="FE83" s="159"/>
      <c r="FF83" s="158"/>
      <c r="FG83" s="159"/>
      <c r="FH83" s="158"/>
      <c r="FI83" s="159"/>
      <c r="FJ83" s="158"/>
      <c r="FK83" s="159"/>
      <c r="FL83" s="158"/>
      <c r="FM83" s="159"/>
      <c r="FN83" s="158"/>
      <c r="FO83" s="159"/>
      <c r="FP83" s="158"/>
      <c r="FQ83" s="159"/>
      <c r="FR83" s="158"/>
      <c r="FS83" s="159"/>
      <c r="FT83" s="158"/>
      <c r="FU83" s="159"/>
      <c r="FV83" s="158"/>
      <c r="FW83" s="159"/>
      <c r="FX83" s="158"/>
      <c r="FY83" s="159"/>
      <c r="FZ83" s="158"/>
      <c r="GA83" s="159"/>
      <c r="GB83" s="158"/>
      <c r="GC83" s="159"/>
      <c r="GD83" s="158"/>
      <c r="GE83" s="159"/>
      <c r="GF83" s="158"/>
      <c r="GG83" s="159"/>
      <c r="GH83" s="158"/>
      <c r="GI83" s="159"/>
      <c r="GJ83" s="158"/>
      <c r="GK83" s="159"/>
      <c r="GL83" s="158"/>
      <c r="GM83" s="159"/>
      <c r="GN83" s="158"/>
      <c r="GO83" s="159"/>
      <c r="GP83" s="158"/>
      <c r="GQ83" s="159"/>
      <c r="GR83" s="158"/>
      <c r="GS83" s="159"/>
      <c r="GT83" s="158"/>
      <c r="GU83" s="159"/>
      <c r="GV83" s="158"/>
      <c r="GW83" s="159"/>
      <c r="GX83" s="158"/>
      <c r="GY83" s="159"/>
      <c r="GZ83" s="158"/>
      <c r="HA83" s="159"/>
    </row>
    <row r="84" spans="1:209" s="12" customFormat="1" ht="56.25" customHeight="1" x14ac:dyDescent="0.25">
      <c r="A84" s="14" t="s">
        <v>157</v>
      </c>
      <c r="B84" s="164" t="s">
        <v>141</v>
      </c>
      <c r="C84" s="165"/>
      <c r="D84" s="15" t="s">
        <v>26</v>
      </c>
      <c r="E84" s="45">
        <f>E39-E75-E48-E59-E73</f>
        <v>115021194</v>
      </c>
      <c r="F84" s="45"/>
      <c r="G84" s="45">
        <f>G39-G75-G48-G59-G73</f>
        <v>115021194</v>
      </c>
      <c r="H84" s="54"/>
      <c r="I84" s="54"/>
      <c r="J84" s="45"/>
      <c r="K84" s="45"/>
    </row>
    <row r="85" spans="1:209" s="42" customFormat="1" ht="44.25" customHeight="1" x14ac:dyDescent="0.25">
      <c r="A85" s="55"/>
      <c r="B85" s="56"/>
      <c r="C85" s="56"/>
      <c r="D85" s="57"/>
      <c r="E85" s="58"/>
      <c r="F85" s="59"/>
      <c r="G85" s="60"/>
      <c r="H85" s="59"/>
      <c r="I85" s="59"/>
      <c r="J85" s="60"/>
      <c r="K85" s="60"/>
    </row>
    <row r="86" spans="1:209" s="42" customFormat="1" ht="44.25" customHeight="1" x14ac:dyDescent="0.25">
      <c r="A86" s="55"/>
      <c r="B86" s="56"/>
      <c r="C86" s="56"/>
      <c r="D86" s="57"/>
      <c r="E86" s="58"/>
      <c r="F86" s="59"/>
      <c r="G86" s="60"/>
      <c r="H86" s="59"/>
      <c r="I86" s="59"/>
      <c r="J86" s="60"/>
      <c r="K86" s="60"/>
    </row>
    <row r="87" spans="1:209" s="4" customFormat="1" ht="30" x14ac:dyDescent="0.5">
      <c r="A87" s="61" t="s">
        <v>142</v>
      </c>
      <c r="B87" s="61"/>
      <c r="C87" s="61"/>
      <c r="D87" s="61" t="s">
        <v>143</v>
      </c>
      <c r="E87" s="61"/>
      <c r="F87" s="61"/>
      <c r="G87" s="61"/>
      <c r="H87" s="61"/>
      <c r="I87" s="61" t="s">
        <v>144</v>
      </c>
      <c r="J87" s="61"/>
      <c r="K87" s="61"/>
    </row>
    <row r="88" spans="1:209" s="4" customFormat="1" ht="30.6" x14ac:dyDescent="0.55000000000000004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209" s="65" customFormat="1" ht="40.5" customHeight="1" x14ac:dyDescent="0.7">
      <c r="A89" s="63" t="s">
        <v>145</v>
      </c>
      <c r="B89" s="64"/>
      <c r="C89" s="64"/>
      <c r="D89" s="63" t="s">
        <v>146</v>
      </c>
      <c r="E89" s="64"/>
      <c r="F89" s="64"/>
      <c r="G89" s="64"/>
      <c r="H89" s="64"/>
      <c r="I89" s="63" t="s">
        <v>147</v>
      </c>
      <c r="J89" s="64"/>
      <c r="K89" s="64"/>
    </row>
    <row r="90" spans="1:209" s="65" customFormat="1" ht="120" customHeight="1" x14ac:dyDescent="0.7">
      <c r="A90" s="64"/>
      <c r="B90" s="64"/>
      <c r="C90" s="64"/>
      <c r="D90" s="64"/>
      <c r="E90" s="64"/>
      <c r="F90" s="64"/>
      <c r="G90" s="64"/>
      <c r="H90" s="64"/>
      <c r="I90" s="169" t="s">
        <v>14</v>
      </c>
      <c r="J90" s="169"/>
      <c r="K90" s="169"/>
    </row>
    <row r="91" spans="1:209" s="65" customFormat="1" ht="40.200000000000003" x14ac:dyDescent="0.7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209" s="4" customFormat="1" ht="39" customHeight="1" x14ac:dyDescent="0.6">
      <c r="A92" s="166"/>
      <c r="B92" s="166"/>
      <c r="C92" s="166"/>
      <c r="D92" s="62" t="s">
        <v>148</v>
      </c>
      <c r="E92" s="62"/>
      <c r="F92" s="62"/>
      <c r="G92" s="62"/>
      <c r="H92" s="62"/>
      <c r="I92" s="62"/>
      <c r="J92" s="62"/>
      <c r="K92" s="62"/>
    </row>
    <row r="93" spans="1:209" s="4" customFormat="1" ht="35.4" x14ac:dyDescent="0.6">
      <c r="A93" s="66"/>
      <c r="B93" s="67"/>
      <c r="C93" s="67"/>
      <c r="D93" s="62" t="s">
        <v>149</v>
      </c>
      <c r="E93" s="62"/>
      <c r="F93" s="62"/>
      <c r="G93" s="62"/>
      <c r="H93" s="62"/>
      <c r="I93" s="63" t="s">
        <v>178</v>
      </c>
      <c r="J93" s="62"/>
      <c r="K93" s="62"/>
    </row>
    <row r="94" spans="1:209" s="4" customFormat="1" ht="30.6" x14ac:dyDescent="0.55000000000000004">
      <c r="A94" s="68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209" s="4" customFormat="1" ht="30.6" x14ac:dyDescent="0.55000000000000004">
      <c r="A95" s="69" t="s">
        <v>151</v>
      </c>
      <c r="B95" s="62"/>
      <c r="C95" s="69"/>
      <c r="D95" s="62"/>
      <c r="E95" s="69" t="s">
        <v>151</v>
      </c>
      <c r="F95" s="62"/>
      <c r="G95" s="62"/>
      <c r="H95" s="62"/>
      <c r="I95" s="62"/>
      <c r="J95" s="69" t="s">
        <v>151</v>
      </c>
      <c r="K95" s="62"/>
    </row>
    <row r="96" spans="1:209" s="4" customFormat="1" ht="22.8" x14ac:dyDescent="0.4">
      <c r="A96" s="70"/>
      <c r="B96" s="70"/>
      <c r="C96" s="71"/>
      <c r="D96" s="71"/>
      <c r="E96" s="71"/>
      <c r="F96" s="71"/>
      <c r="G96" s="71"/>
      <c r="H96" s="71"/>
      <c r="I96" s="71"/>
      <c r="J96" s="71"/>
      <c r="K96" s="71"/>
    </row>
    <row r="97" spans="1:11" s="4" customFormat="1" ht="22.8" x14ac:dyDescent="0.4">
      <c r="A97" s="70"/>
      <c r="B97" s="70"/>
      <c r="C97" s="72"/>
      <c r="D97" s="71"/>
      <c r="E97" s="71"/>
      <c r="F97" s="71"/>
      <c r="G97" s="71"/>
      <c r="H97" s="71"/>
      <c r="I97" s="71"/>
      <c r="J97" s="71"/>
      <c r="K97" s="71"/>
    </row>
    <row r="98" spans="1:11" s="4" customFormat="1" ht="15.6" x14ac:dyDescent="0.3">
      <c r="A98" s="73"/>
      <c r="B98" s="73"/>
      <c r="F98" s="74"/>
      <c r="G98" s="74"/>
      <c r="H98" s="74"/>
      <c r="I98" s="74"/>
      <c r="J98" s="74"/>
      <c r="K98" s="74"/>
    </row>
    <row r="99" spans="1:11" s="4" customFormat="1" ht="15.6" x14ac:dyDescent="0.3">
      <c r="A99" s="73"/>
      <c r="B99" s="73"/>
      <c r="F99" s="74"/>
      <c r="G99" s="74"/>
      <c r="H99" s="74"/>
      <c r="I99" s="74"/>
      <c r="J99" s="74"/>
      <c r="K99" s="74"/>
    </row>
    <row r="100" spans="1:11" s="4" customFormat="1" ht="15.6" x14ac:dyDescent="0.3">
      <c r="A100" s="73"/>
      <c r="B100" s="73"/>
      <c r="F100" s="74"/>
      <c r="G100" s="74"/>
      <c r="H100" s="74"/>
      <c r="I100" s="167"/>
      <c r="J100" s="168"/>
      <c r="K100" s="74"/>
    </row>
    <row r="101" spans="1:11" s="4" customFormat="1" ht="15.6" x14ac:dyDescent="0.3">
      <c r="A101" s="73"/>
      <c r="B101" s="73"/>
      <c r="F101" s="74"/>
      <c r="G101" s="74"/>
      <c r="H101" s="74"/>
      <c r="I101" s="74"/>
      <c r="J101" s="74"/>
      <c r="K101" s="74"/>
    </row>
    <row r="102" spans="1:11" s="4" customFormat="1" ht="15.6" x14ac:dyDescent="0.3">
      <c r="A102" s="73"/>
      <c r="B102" s="73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1:11" s="4" customFormat="1" ht="15.6" x14ac:dyDescent="0.3">
      <c r="A103" s="73"/>
      <c r="B103" s="73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1:11" s="4" customFormat="1" ht="15.6" x14ac:dyDescent="0.3">
      <c r="A104" s="73"/>
      <c r="B104" s="73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1:11" s="4" customFormat="1" ht="15.6" x14ac:dyDescent="0.3">
      <c r="A105" s="73"/>
      <c r="B105" s="73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4" customFormat="1" ht="15.6" x14ac:dyDescent="0.3">
      <c r="A106" s="73"/>
      <c r="B106" s="73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4" customFormat="1" ht="15.6" x14ac:dyDescent="0.3">
      <c r="A107" s="73"/>
      <c r="B107" s="73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4" customFormat="1" ht="15.6" x14ac:dyDescent="0.3">
      <c r="A108" s="73"/>
      <c r="B108" s="73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4" customFormat="1" ht="15.6" x14ac:dyDescent="0.3">
      <c r="A109" s="73"/>
      <c r="B109" s="73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4" customFormat="1" ht="15.6" x14ac:dyDescent="0.3">
      <c r="A110" s="73"/>
      <c r="B110" s="73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4" customFormat="1" ht="15.6" x14ac:dyDescent="0.3">
      <c r="A111" s="73"/>
      <c r="B111" s="73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 s="4" customFormat="1" ht="13.2" x14ac:dyDescent="0.25">
      <c r="A112" s="73"/>
      <c r="B112" s="73"/>
    </row>
    <row r="113" spans="1:10" s="4" customFormat="1" ht="13.2" x14ac:dyDescent="0.25">
      <c r="A113" s="73"/>
      <c r="B113" s="73"/>
    </row>
    <row r="114" spans="1:10" s="4" customFormat="1" ht="13.2" x14ac:dyDescent="0.25">
      <c r="A114" s="73"/>
      <c r="B114" s="73"/>
    </row>
    <row r="115" spans="1:10" s="4" customFormat="1" ht="13.2" x14ac:dyDescent="0.25">
      <c r="A115" s="73"/>
      <c r="B115" s="73"/>
      <c r="J115" s="77"/>
    </row>
    <row r="116" spans="1:10" s="4" customFormat="1" ht="13.2" x14ac:dyDescent="0.25">
      <c r="A116" s="73"/>
      <c r="B116" s="73"/>
    </row>
    <row r="117" spans="1:10" s="4" customFormat="1" ht="13.2" x14ac:dyDescent="0.25">
      <c r="A117" s="73"/>
      <c r="B117" s="73"/>
    </row>
    <row r="118" spans="1:10" s="4" customFormat="1" ht="13.2" x14ac:dyDescent="0.25">
      <c r="A118" s="73"/>
      <c r="B118" s="73"/>
    </row>
    <row r="119" spans="1:10" s="4" customFormat="1" ht="13.2" x14ac:dyDescent="0.25">
      <c r="A119" s="73"/>
      <c r="B119" s="73"/>
    </row>
    <row r="120" spans="1:10" s="4" customFormat="1" ht="13.2" x14ac:dyDescent="0.25">
      <c r="A120" s="73"/>
      <c r="B120" s="73"/>
    </row>
    <row r="121" spans="1:10" s="4" customFormat="1" ht="13.2" x14ac:dyDescent="0.25">
      <c r="A121" s="73"/>
      <c r="B121" s="73"/>
    </row>
    <row r="122" spans="1:10" s="4" customFormat="1" ht="13.2" x14ac:dyDescent="0.25">
      <c r="A122" s="73"/>
      <c r="B122" s="73"/>
    </row>
    <row r="123" spans="1:10" s="4" customFormat="1" ht="13.2" x14ac:dyDescent="0.25">
      <c r="A123" s="73"/>
      <c r="B123" s="73"/>
    </row>
    <row r="124" spans="1:10" s="4" customFormat="1" ht="13.2" x14ac:dyDescent="0.25">
      <c r="A124" s="73"/>
      <c r="B124" s="73"/>
    </row>
    <row r="125" spans="1:10" s="4" customFormat="1" ht="13.2" x14ac:dyDescent="0.25">
      <c r="A125" s="73"/>
      <c r="B125" s="73"/>
    </row>
    <row r="126" spans="1:10" s="4" customFormat="1" ht="13.2" x14ac:dyDescent="0.25">
      <c r="A126" s="73"/>
      <c r="B126" s="73"/>
    </row>
    <row r="127" spans="1:10" s="4" customFormat="1" ht="13.2" x14ac:dyDescent="0.25">
      <c r="A127" s="73"/>
      <c r="B127" s="73"/>
    </row>
    <row r="128" spans="1:10" s="4" customFormat="1" ht="13.2" x14ac:dyDescent="0.25">
      <c r="A128" s="73"/>
      <c r="B128" s="73"/>
    </row>
    <row r="129" spans="1:2" s="4" customFormat="1" ht="13.2" x14ac:dyDescent="0.25">
      <c r="A129" s="73"/>
      <c r="B129" s="73"/>
    </row>
    <row r="130" spans="1:2" s="4" customFormat="1" ht="13.2" x14ac:dyDescent="0.25">
      <c r="A130" s="73"/>
      <c r="B130" s="73"/>
    </row>
    <row r="131" spans="1:2" s="4" customFormat="1" ht="13.2" x14ac:dyDescent="0.25">
      <c r="A131" s="73"/>
      <c r="B131" s="73"/>
    </row>
    <row r="132" spans="1:2" s="4" customFormat="1" ht="13.2" x14ac:dyDescent="0.25">
      <c r="A132" s="73"/>
      <c r="B132" s="73"/>
    </row>
    <row r="133" spans="1:2" s="4" customFormat="1" ht="13.2" x14ac:dyDescent="0.25">
      <c r="A133" s="73"/>
      <c r="B133" s="73"/>
    </row>
    <row r="134" spans="1:2" s="4" customFormat="1" ht="13.2" x14ac:dyDescent="0.25">
      <c r="A134" s="73"/>
      <c r="B134" s="73"/>
    </row>
    <row r="135" spans="1:2" s="4" customFormat="1" ht="13.2" x14ac:dyDescent="0.25">
      <c r="A135" s="73"/>
      <c r="B135" s="73"/>
    </row>
    <row r="136" spans="1:2" s="4" customFormat="1" ht="13.2" x14ac:dyDescent="0.25">
      <c r="A136" s="73"/>
      <c r="B136" s="73"/>
    </row>
    <row r="137" spans="1:2" s="4" customFormat="1" ht="13.2" x14ac:dyDescent="0.25">
      <c r="A137" s="73"/>
      <c r="B137" s="73"/>
    </row>
    <row r="138" spans="1:2" s="4" customFormat="1" ht="13.2" x14ac:dyDescent="0.25">
      <c r="A138" s="73"/>
      <c r="B138" s="73"/>
    </row>
    <row r="139" spans="1:2" s="4" customFormat="1" ht="13.2" x14ac:dyDescent="0.25">
      <c r="A139" s="73"/>
      <c r="B139" s="73"/>
    </row>
    <row r="140" spans="1:2" s="4" customFormat="1" ht="13.2" x14ac:dyDescent="0.25">
      <c r="A140" s="73"/>
      <c r="B140" s="73"/>
    </row>
    <row r="141" spans="1:2" s="4" customFormat="1" ht="13.2" x14ac:dyDescent="0.25">
      <c r="A141" s="73"/>
      <c r="B141" s="73"/>
    </row>
    <row r="142" spans="1:2" s="4" customFormat="1" ht="13.2" x14ac:dyDescent="0.25">
      <c r="A142" s="73"/>
      <c r="B142" s="73"/>
    </row>
    <row r="143" spans="1:2" s="4" customFormat="1" ht="13.2" x14ac:dyDescent="0.25">
      <c r="A143" s="73"/>
      <c r="B143" s="73"/>
    </row>
    <row r="144" spans="1:2" s="4" customFormat="1" ht="13.2" x14ac:dyDescent="0.25">
      <c r="A144" s="73"/>
      <c r="B144" s="73"/>
    </row>
    <row r="145" spans="1:2" s="4" customFormat="1" ht="13.2" x14ac:dyDescent="0.25">
      <c r="A145" s="73"/>
      <c r="B145" s="73"/>
    </row>
    <row r="146" spans="1:2" s="4" customFormat="1" ht="13.2" x14ac:dyDescent="0.25">
      <c r="A146" s="73"/>
      <c r="B146" s="73"/>
    </row>
    <row r="147" spans="1:2" s="4" customFormat="1" ht="13.2" x14ac:dyDescent="0.25">
      <c r="A147" s="73"/>
      <c r="B147" s="73"/>
    </row>
    <row r="148" spans="1:2" s="4" customFormat="1" ht="13.2" x14ac:dyDescent="0.25">
      <c r="A148" s="73"/>
      <c r="B148" s="73"/>
    </row>
    <row r="149" spans="1:2" s="4" customFormat="1" ht="13.2" x14ac:dyDescent="0.25">
      <c r="A149" s="73"/>
      <c r="B149" s="73"/>
    </row>
    <row r="150" spans="1:2" s="4" customFormat="1" ht="13.2" x14ac:dyDescent="0.25">
      <c r="A150" s="73"/>
      <c r="B150" s="73"/>
    </row>
    <row r="151" spans="1:2" s="4" customFormat="1" ht="13.2" x14ac:dyDescent="0.25">
      <c r="A151" s="73"/>
      <c r="B151" s="73"/>
    </row>
    <row r="152" spans="1:2" s="4" customFormat="1" ht="13.2" x14ac:dyDescent="0.25">
      <c r="A152" s="73"/>
      <c r="B152" s="73"/>
    </row>
    <row r="153" spans="1:2" s="4" customFormat="1" ht="13.2" x14ac:dyDescent="0.25">
      <c r="A153" s="73"/>
      <c r="B153" s="73"/>
    </row>
    <row r="154" spans="1:2" s="4" customFormat="1" ht="13.2" x14ac:dyDescent="0.25">
      <c r="A154" s="73"/>
      <c r="B154" s="73"/>
    </row>
    <row r="155" spans="1:2" s="4" customFormat="1" ht="13.2" x14ac:dyDescent="0.25">
      <c r="A155" s="73"/>
      <c r="B155" s="73"/>
    </row>
    <row r="156" spans="1:2" s="4" customFormat="1" ht="13.2" x14ac:dyDescent="0.25">
      <c r="A156" s="73"/>
      <c r="B156" s="73"/>
    </row>
    <row r="157" spans="1:2" s="4" customFormat="1" ht="13.2" x14ac:dyDescent="0.25">
      <c r="A157" s="73"/>
      <c r="B157" s="73"/>
    </row>
    <row r="158" spans="1:2" s="4" customFormat="1" ht="13.2" x14ac:dyDescent="0.25">
      <c r="A158" s="73"/>
      <c r="B158" s="73"/>
    </row>
    <row r="159" spans="1:2" s="4" customFormat="1" ht="13.2" x14ac:dyDescent="0.25">
      <c r="A159" s="73"/>
      <c r="B159" s="73"/>
    </row>
    <row r="160" spans="1:2" s="4" customFormat="1" ht="13.2" x14ac:dyDescent="0.25">
      <c r="A160" s="73"/>
      <c r="B160" s="73"/>
    </row>
    <row r="161" spans="1:2" s="4" customFormat="1" ht="13.2" x14ac:dyDescent="0.25">
      <c r="A161" s="73"/>
      <c r="B161" s="73"/>
    </row>
    <row r="162" spans="1:2" s="4" customFormat="1" ht="13.2" x14ac:dyDescent="0.25">
      <c r="A162" s="73"/>
      <c r="B162" s="73"/>
    </row>
    <row r="163" spans="1:2" s="4" customFormat="1" ht="13.2" x14ac:dyDescent="0.25">
      <c r="A163" s="73"/>
      <c r="B163" s="73"/>
    </row>
    <row r="164" spans="1:2" s="4" customFormat="1" ht="13.2" x14ac:dyDescent="0.25">
      <c r="A164" s="73"/>
      <c r="B164" s="73"/>
    </row>
    <row r="165" spans="1:2" s="4" customFormat="1" ht="13.2" x14ac:dyDescent="0.25">
      <c r="A165" s="73"/>
      <c r="B165" s="73"/>
    </row>
    <row r="166" spans="1:2" s="4" customFormat="1" ht="13.2" x14ac:dyDescent="0.25">
      <c r="A166" s="73"/>
      <c r="B166" s="73"/>
    </row>
    <row r="167" spans="1:2" s="4" customFormat="1" ht="13.2" x14ac:dyDescent="0.25">
      <c r="A167" s="73"/>
      <c r="B167" s="73"/>
    </row>
    <row r="168" spans="1:2" s="4" customFormat="1" ht="13.2" x14ac:dyDescent="0.25">
      <c r="A168" s="73"/>
      <c r="B168" s="73"/>
    </row>
    <row r="169" spans="1:2" s="4" customFormat="1" ht="13.2" x14ac:dyDescent="0.25">
      <c r="A169" s="73"/>
      <c r="B169" s="73"/>
    </row>
    <row r="170" spans="1:2" s="4" customFormat="1" ht="13.2" x14ac:dyDescent="0.25">
      <c r="A170" s="73"/>
      <c r="B170" s="73"/>
    </row>
    <row r="171" spans="1:2" s="4" customFormat="1" ht="13.2" x14ac:dyDescent="0.25">
      <c r="A171" s="73"/>
      <c r="B171" s="73"/>
    </row>
    <row r="172" spans="1:2" s="4" customFormat="1" ht="13.2" x14ac:dyDescent="0.25">
      <c r="A172" s="73"/>
      <c r="B172" s="73"/>
    </row>
    <row r="173" spans="1:2" s="4" customFormat="1" ht="13.2" x14ac:dyDescent="0.25">
      <c r="A173" s="73"/>
      <c r="B173" s="73"/>
    </row>
    <row r="174" spans="1:2" s="4" customFormat="1" ht="13.2" x14ac:dyDescent="0.25">
      <c r="A174" s="73"/>
      <c r="B174" s="73"/>
    </row>
    <row r="175" spans="1:2" s="4" customFormat="1" ht="13.2" x14ac:dyDescent="0.25">
      <c r="A175" s="73"/>
      <c r="B175" s="73"/>
    </row>
    <row r="176" spans="1:2" s="4" customFormat="1" ht="13.2" x14ac:dyDescent="0.25">
      <c r="A176" s="73"/>
      <c r="B176" s="73"/>
    </row>
    <row r="177" spans="1:2" s="4" customFormat="1" ht="13.2" x14ac:dyDescent="0.25">
      <c r="A177" s="73"/>
      <c r="B177" s="73"/>
    </row>
    <row r="178" spans="1:2" s="4" customFormat="1" ht="13.2" x14ac:dyDescent="0.25">
      <c r="A178" s="73"/>
      <c r="B178" s="73"/>
    </row>
    <row r="179" spans="1:2" s="4" customFormat="1" ht="13.2" x14ac:dyDescent="0.25">
      <c r="A179" s="73"/>
      <c r="B179" s="73"/>
    </row>
    <row r="180" spans="1:2" s="4" customFormat="1" ht="13.2" x14ac:dyDescent="0.25">
      <c r="A180" s="73"/>
      <c r="B180" s="73"/>
    </row>
    <row r="181" spans="1:2" s="4" customFormat="1" ht="13.2" x14ac:dyDescent="0.25">
      <c r="A181" s="73"/>
      <c r="B181" s="73"/>
    </row>
    <row r="182" spans="1:2" s="4" customFormat="1" ht="13.2" x14ac:dyDescent="0.25">
      <c r="A182" s="73"/>
      <c r="B182" s="73"/>
    </row>
    <row r="183" spans="1:2" s="4" customFormat="1" ht="13.2" x14ac:dyDescent="0.25">
      <c r="A183" s="73"/>
      <c r="B183" s="73"/>
    </row>
    <row r="184" spans="1:2" s="4" customFormat="1" ht="13.2" x14ac:dyDescent="0.25">
      <c r="A184" s="73"/>
      <c r="B184" s="73"/>
    </row>
    <row r="185" spans="1:2" s="4" customFormat="1" ht="13.2" x14ac:dyDescent="0.25">
      <c r="A185" s="73"/>
      <c r="B185" s="73"/>
    </row>
    <row r="186" spans="1:2" s="4" customFormat="1" ht="13.2" x14ac:dyDescent="0.25">
      <c r="A186" s="73"/>
      <c r="B186" s="73"/>
    </row>
    <row r="187" spans="1:2" s="4" customFormat="1" ht="13.2" x14ac:dyDescent="0.25">
      <c r="A187" s="73"/>
      <c r="B187" s="73"/>
    </row>
    <row r="188" spans="1:2" s="4" customFormat="1" ht="13.2" x14ac:dyDescent="0.25">
      <c r="A188" s="73"/>
      <c r="B188" s="73"/>
    </row>
    <row r="189" spans="1:2" s="4" customFormat="1" ht="13.2" x14ac:dyDescent="0.25">
      <c r="A189" s="73"/>
      <c r="B189" s="73"/>
    </row>
    <row r="190" spans="1:2" s="4" customFormat="1" ht="13.2" x14ac:dyDescent="0.25">
      <c r="A190" s="73"/>
      <c r="B190" s="73"/>
    </row>
    <row r="191" spans="1:2" s="4" customFormat="1" ht="13.2" x14ac:dyDescent="0.25">
      <c r="A191" s="73"/>
      <c r="B191" s="73"/>
    </row>
    <row r="192" spans="1:2" s="4" customFormat="1" ht="13.2" x14ac:dyDescent="0.25">
      <c r="A192" s="73"/>
      <c r="B192" s="73"/>
    </row>
    <row r="193" spans="1:2" s="4" customFormat="1" ht="13.2" x14ac:dyDescent="0.25">
      <c r="A193" s="73"/>
      <c r="B193" s="73"/>
    </row>
    <row r="194" spans="1:2" s="4" customFormat="1" ht="13.2" x14ac:dyDescent="0.25">
      <c r="A194" s="73"/>
      <c r="B194" s="73"/>
    </row>
    <row r="195" spans="1:2" s="4" customFormat="1" ht="13.2" x14ac:dyDescent="0.25">
      <c r="A195" s="73"/>
      <c r="B195" s="73"/>
    </row>
    <row r="196" spans="1:2" s="4" customFormat="1" ht="13.2" x14ac:dyDescent="0.25">
      <c r="A196" s="73"/>
      <c r="B196" s="73"/>
    </row>
    <row r="197" spans="1:2" s="4" customFormat="1" ht="13.2" x14ac:dyDescent="0.25">
      <c r="A197" s="73"/>
      <c r="B197" s="73"/>
    </row>
    <row r="198" spans="1:2" s="4" customFormat="1" ht="13.2" x14ac:dyDescent="0.25">
      <c r="A198" s="73"/>
      <c r="B198" s="73"/>
    </row>
    <row r="199" spans="1:2" s="4" customFormat="1" ht="13.2" x14ac:dyDescent="0.25">
      <c r="A199" s="73"/>
      <c r="B199" s="73"/>
    </row>
    <row r="200" spans="1:2" s="4" customFormat="1" ht="13.2" x14ac:dyDescent="0.25">
      <c r="A200" s="73"/>
      <c r="B200" s="73"/>
    </row>
    <row r="201" spans="1:2" s="4" customFormat="1" ht="13.2" x14ac:dyDescent="0.25">
      <c r="A201" s="73"/>
      <c r="B201" s="73"/>
    </row>
    <row r="202" spans="1:2" s="4" customFormat="1" ht="13.2" x14ac:dyDescent="0.25">
      <c r="A202" s="73"/>
      <c r="B202" s="73"/>
    </row>
    <row r="203" spans="1:2" s="4" customFormat="1" ht="13.2" x14ac:dyDescent="0.25">
      <c r="A203" s="73"/>
      <c r="B203" s="73"/>
    </row>
    <row r="204" spans="1:2" s="4" customFormat="1" ht="13.2" x14ac:dyDescent="0.25">
      <c r="A204" s="73"/>
      <c r="B204" s="73"/>
    </row>
    <row r="205" spans="1:2" s="4" customFormat="1" ht="13.2" x14ac:dyDescent="0.25">
      <c r="A205" s="73"/>
      <c r="B205" s="73"/>
    </row>
    <row r="206" spans="1:2" s="4" customFormat="1" ht="13.2" x14ac:dyDescent="0.25">
      <c r="A206" s="73"/>
      <c r="B206" s="73"/>
    </row>
    <row r="207" spans="1:2" s="4" customFormat="1" ht="13.2" x14ac:dyDescent="0.25">
      <c r="A207" s="73"/>
      <c r="B207" s="73"/>
    </row>
    <row r="208" spans="1:2" s="4" customFormat="1" ht="13.2" x14ac:dyDescent="0.25">
      <c r="A208" s="73"/>
      <c r="B208" s="73"/>
    </row>
    <row r="209" spans="1:2" s="4" customFormat="1" ht="13.2" x14ac:dyDescent="0.25">
      <c r="A209" s="73"/>
      <c r="B209" s="73"/>
    </row>
    <row r="210" spans="1:2" s="4" customFormat="1" ht="13.2" x14ac:dyDescent="0.25">
      <c r="A210" s="73"/>
      <c r="B210" s="73"/>
    </row>
    <row r="211" spans="1:2" s="4" customFormat="1" ht="13.2" x14ac:dyDescent="0.25">
      <c r="A211" s="73"/>
      <c r="B211" s="73"/>
    </row>
    <row r="212" spans="1:2" s="4" customFormat="1" ht="13.2" x14ac:dyDescent="0.25">
      <c r="A212" s="73"/>
      <c r="B212" s="73"/>
    </row>
    <row r="213" spans="1:2" s="4" customFormat="1" ht="13.2" x14ac:dyDescent="0.25">
      <c r="A213" s="73"/>
      <c r="B213" s="73"/>
    </row>
    <row r="214" spans="1:2" s="4" customFormat="1" ht="13.2" x14ac:dyDescent="0.25">
      <c r="A214" s="73"/>
      <c r="B214" s="73"/>
    </row>
    <row r="215" spans="1:2" s="4" customFormat="1" ht="13.2" x14ac:dyDescent="0.25">
      <c r="A215" s="73"/>
      <c r="B215" s="73"/>
    </row>
    <row r="216" spans="1:2" s="4" customFormat="1" ht="13.2" x14ac:dyDescent="0.25">
      <c r="A216" s="73"/>
      <c r="B216" s="73"/>
    </row>
    <row r="217" spans="1:2" s="4" customFormat="1" ht="13.2" x14ac:dyDescent="0.25">
      <c r="A217" s="73"/>
      <c r="B217" s="73"/>
    </row>
    <row r="218" spans="1:2" s="4" customFormat="1" ht="13.2" x14ac:dyDescent="0.25">
      <c r="A218" s="73"/>
      <c r="B218" s="73"/>
    </row>
    <row r="219" spans="1:2" s="4" customFormat="1" ht="13.2" x14ac:dyDescent="0.25">
      <c r="A219" s="73"/>
      <c r="B219" s="73"/>
    </row>
    <row r="220" spans="1:2" s="4" customFormat="1" ht="13.2" x14ac:dyDescent="0.25">
      <c r="A220" s="73"/>
      <c r="B220" s="73"/>
    </row>
    <row r="221" spans="1:2" s="4" customFormat="1" ht="13.2" x14ac:dyDescent="0.25">
      <c r="A221" s="73"/>
      <c r="B221" s="73"/>
    </row>
    <row r="222" spans="1:2" s="4" customFormat="1" ht="13.2" x14ac:dyDescent="0.25">
      <c r="A222" s="73"/>
      <c r="B222" s="73"/>
    </row>
    <row r="223" spans="1:2" s="4" customFormat="1" ht="13.2" x14ac:dyDescent="0.25">
      <c r="A223" s="73"/>
      <c r="B223" s="73"/>
    </row>
    <row r="224" spans="1:2" s="4" customFormat="1" ht="13.2" x14ac:dyDescent="0.25">
      <c r="A224" s="73"/>
      <c r="B224" s="73"/>
    </row>
    <row r="225" spans="1:2" s="4" customFormat="1" ht="13.2" x14ac:dyDescent="0.25">
      <c r="A225" s="73"/>
      <c r="B225" s="73"/>
    </row>
    <row r="226" spans="1:2" s="4" customFormat="1" ht="13.2" x14ac:dyDescent="0.25">
      <c r="A226" s="73"/>
      <c r="B226" s="73"/>
    </row>
    <row r="227" spans="1:2" s="4" customFormat="1" ht="13.2" x14ac:dyDescent="0.25">
      <c r="A227" s="73"/>
      <c r="B227" s="73"/>
    </row>
    <row r="228" spans="1:2" s="4" customFormat="1" ht="13.2" x14ac:dyDescent="0.25">
      <c r="A228" s="73"/>
      <c r="B228" s="73"/>
    </row>
    <row r="229" spans="1:2" s="4" customFormat="1" ht="13.2" x14ac:dyDescent="0.25">
      <c r="A229" s="73"/>
      <c r="B229" s="73"/>
    </row>
    <row r="230" spans="1:2" s="4" customFormat="1" ht="13.2" x14ac:dyDescent="0.25">
      <c r="A230" s="73"/>
      <c r="B230" s="73"/>
    </row>
    <row r="231" spans="1:2" s="4" customFormat="1" ht="13.2" x14ac:dyDescent="0.25">
      <c r="A231" s="73"/>
      <c r="B231" s="73"/>
    </row>
    <row r="232" spans="1:2" s="4" customFormat="1" ht="13.2" x14ac:dyDescent="0.25">
      <c r="A232" s="73"/>
      <c r="B232" s="73"/>
    </row>
    <row r="233" spans="1:2" s="4" customFormat="1" ht="13.2" x14ac:dyDescent="0.25">
      <c r="A233" s="73"/>
      <c r="B233" s="73"/>
    </row>
    <row r="234" spans="1:2" s="4" customFormat="1" ht="13.2" x14ac:dyDescent="0.25">
      <c r="A234" s="73"/>
      <c r="B234" s="73"/>
    </row>
    <row r="235" spans="1:2" s="4" customFormat="1" ht="13.2" x14ac:dyDescent="0.25">
      <c r="A235" s="73"/>
      <c r="B235" s="73"/>
    </row>
    <row r="236" spans="1:2" s="4" customFormat="1" ht="13.2" x14ac:dyDescent="0.25">
      <c r="A236" s="73"/>
      <c r="B236" s="73"/>
    </row>
    <row r="237" spans="1:2" s="4" customFormat="1" ht="13.2" x14ac:dyDescent="0.25">
      <c r="A237" s="73"/>
      <c r="B237" s="73"/>
    </row>
    <row r="238" spans="1:2" s="4" customFormat="1" ht="13.2" x14ac:dyDescent="0.25">
      <c r="A238" s="73"/>
      <c r="B238" s="73"/>
    </row>
    <row r="239" spans="1:2" s="4" customFormat="1" ht="13.2" x14ac:dyDescent="0.25">
      <c r="A239" s="73"/>
      <c r="B239" s="73"/>
    </row>
    <row r="240" spans="1:2" s="4" customFormat="1" ht="13.2" x14ac:dyDescent="0.25">
      <c r="A240" s="73"/>
      <c r="B240" s="73"/>
    </row>
    <row r="241" spans="1:2" s="4" customFormat="1" ht="13.2" x14ac:dyDescent="0.25">
      <c r="A241" s="73"/>
      <c r="B241" s="73"/>
    </row>
    <row r="242" spans="1:2" s="4" customFormat="1" ht="13.2" x14ac:dyDescent="0.25">
      <c r="A242" s="73"/>
      <c r="B242" s="73"/>
    </row>
    <row r="243" spans="1:2" s="4" customFormat="1" ht="13.2" x14ac:dyDescent="0.25">
      <c r="A243" s="73"/>
      <c r="B243" s="73"/>
    </row>
    <row r="244" spans="1:2" s="4" customFormat="1" ht="13.2" x14ac:dyDescent="0.25">
      <c r="A244" s="73"/>
      <c r="B244" s="73"/>
    </row>
    <row r="245" spans="1:2" s="4" customFormat="1" ht="13.2" x14ac:dyDescent="0.25">
      <c r="A245" s="73"/>
      <c r="B245" s="73"/>
    </row>
    <row r="246" spans="1:2" s="4" customFormat="1" ht="13.2" x14ac:dyDescent="0.25">
      <c r="A246" s="73"/>
      <c r="B246" s="73"/>
    </row>
    <row r="247" spans="1:2" s="4" customFormat="1" ht="13.2" x14ac:dyDescent="0.25">
      <c r="A247" s="73"/>
      <c r="B247" s="73"/>
    </row>
    <row r="248" spans="1:2" s="4" customFormat="1" ht="13.2" x14ac:dyDescent="0.25">
      <c r="A248" s="73"/>
      <c r="B248" s="73"/>
    </row>
    <row r="249" spans="1:2" s="4" customFormat="1" ht="13.2" x14ac:dyDescent="0.25">
      <c r="A249" s="73"/>
      <c r="B249" s="73"/>
    </row>
    <row r="250" spans="1:2" s="4" customFormat="1" ht="13.2" x14ac:dyDescent="0.25">
      <c r="A250" s="73"/>
      <c r="B250" s="73"/>
    </row>
    <row r="251" spans="1:2" s="4" customFormat="1" ht="13.2" x14ac:dyDescent="0.25">
      <c r="A251" s="73"/>
      <c r="B251" s="73"/>
    </row>
    <row r="252" spans="1:2" s="4" customFormat="1" ht="13.2" x14ac:dyDescent="0.25">
      <c r="A252" s="73"/>
      <c r="B252" s="73"/>
    </row>
    <row r="253" spans="1:2" s="4" customFormat="1" ht="13.2" x14ac:dyDescent="0.25">
      <c r="A253" s="73"/>
      <c r="B253" s="73"/>
    </row>
    <row r="254" spans="1:2" s="4" customFormat="1" ht="13.2" x14ac:dyDescent="0.25">
      <c r="A254" s="73"/>
      <c r="B254" s="73"/>
    </row>
    <row r="255" spans="1:2" s="4" customFormat="1" ht="13.2" x14ac:dyDescent="0.25">
      <c r="A255" s="73"/>
      <c r="B255" s="73"/>
    </row>
    <row r="256" spans="1:2" s="4" customFormat="1" ht="13.2" x14ac:dyDescent="0.25">
      <c r="A256" s="73"/>
      <c r="B256" s="73"/>
    </row>
    <row r="257" spans="1:2" s="4" customFormat="1" ht="13.2" x14ac:dyDescent="0.25">
      <c r="A257" s="73"/>
      <c r="B257" s="73"/>
    </row>
    <row r="258" spans="1:2" s="4" customFormat="1" ht="13.2" x14ac:dyDescent="0.25">
      <c r="A258" s="73"/>
      <c r="B258" s="73"/>
    </row>
    <row r="259" spans="1:2" s="4" customFormat="1" ht="13.2" x14ac:dyDescent="0.25">
      <c r="A259" s="73"/>
      <c r="B259" s="73"/>
    </row>
    <row r="260" spans="1:2" s="4" customFormat="1" ht="13.2" x14ac:dyDescent="0.25">
      <c r="A260" s="73"/>
      <c r="B260" s="73"/>
    </row>
    <row r="261" spans="1:2" s="4" customFormat="1" ht="13.2" x14ac:dyDescent="0.25">
      <c r="A261" s="73"/>
      <c r="B261" s="73"/>
    </row>
    <row r="262" spans="1:2" s="4" customFormat="1" ht="13.2" x14ac:dyDescent="0.25">
      <c r="A262" s="73"/>
      <c r="B262" s="73"/>
    </row>
    <row r="263" spans="1:2" s="4" customFormat="1" ht="13.2" x14ac:dyDescent="0.25">
      <c r="A263" s="73"/>
      <c r="B263" s="73"/>
    </row>
    <row r="264" spans="1:2" s="4" customFormat="1" ht="13.2" x14ac:dyDescent="0.25">
      <c r="A264" s="73"/>
      <c r="B264" s="73"/>
    </row>
    <row r="265" spans="1:2" s="4" customFormat="1" ht="13.2" x14ac:dyDescent="0.25">
      <c r="A265" s="73"/>
      <c r="B265" s="73"/>
    </row>
    <row r="266" spans="1:2" s="4" customFormat="1" ht="13.2" x14ac:dyDescent="0.25">
      <c r="A266" s="73"/>
      <c r="B266" s="73"/>
    </row>
    <row r="267" spans="1:2" s="4" customFormat="1" ht="13.2" x14ac:dyDescent="0.25">
      <c r="A267" s="73"/>
      <c r="B267" s="73"/>
    </row>
    <row r="268" spans="1:2" s="4" customFormat="1" ht="13.2" x14ac:dyDescent="0.25">
      <c r="A268" s="73"/>
      <c r="B268" s="73"/>
    </row>
    <row r="269" spans="1:2" s="4" customFormat="1" ht="13.2" x14ac:dyDescent="0.25">
      <c r="A269" s="73"/>
      <c r="B269" s="73"/>
    </row>
    <row r="270" spans="1:2" s="4" customFormat="1" ht="13.2" x14ac:dyDescent="0.25">
      <c r="A270" s="73"/>
      <c r="B270" s="73"/>
    </row>
    <row r="271" spans="1:2" s="4" customFormat="1" ht="13.2" x14ac:dyDescent="0.25">
      <c r="A271" s="73"/>
      <c r="B271" s="73"/>
    </row>
    <row r="272" spans="1:2" s="4" customFormat="1" ht="13.2" x14ac:dyDescent="0.25">
      <c r="A272" s="73"/>
      <c r="B272" s="73"/>
    </row>
    <row r="273" spans="1:2" s="4" customFormat="1" ht="13.2" x14ac:dyDescent="0.25">
      <c r="A273" s="73"/>
      <c r="B273" s="73"/>
    </row>
    <row r="274" spans="1:2" s="4" customFormat="1" ht="13.2" x14ac:dyDescent="0.25">
      <c r="A274" s="73"/>
      <c r="B274" s="73"/>
    </row>
    <row r="275" spans="1:2" s="4" customFormat="1" ht="13.2" x14ac:dyDescent="0.25">
      <c r="A275" s="73"/>
      <c r="B275" s="73"/>
    </row>
    <row r="276" spans="1:2" s="4" customFormat="1" ht="13.2" x14ac:dyDescent="0.25">
      <c r="A276" s="73"/>
      <c r="B276" s="73"/>
    </row>
    <row r="277" spans="1:2" s="4" customFormat="1" ht="13.2" x14ac:dyDescent="0.25">
      <c r="A277" s="73"/>
      <c r="B277" s="73"/>
    </row>
    <row r="278" spans="1:2" s="4" customFormat="1" ht="13.2" x14ac:dyDescent="0.25">
      <c r="A278" s="73"/>
      <c r="B278" s="73"/>
    </row>
    <row r="279" spans="1:2" s="4" customFormat="1" ht="13.2" x14ac:dyDescent="0.25">
      <c r="A279" s="73"/>
      <c r="B279" s="73"/>
    </row>
    <row r="280" spans="1:2" s="4" customFormat="1" ht="13.2" x14ac:dyDescent="0.25">
      <c r="A280" s="73"/>
      <c r="B280" s="73"/>
    </row>
    <row r="281" spans="1:2" s="4" customFormat="1" ht="13.2" x14ac:dyDescent="0.25">
      <c r="A281" s="73"/>
      <c r="B281" s="73"/>
    </row>
    <row r="282" spans="1:2" s="4" customFormat="1" ht="13.2" x14ac:dyDescent="0.25">
      <c r="A282" s="73"/>
      <c r="B282" s="73"/>
    </row>
    <row r="283" spans="1:2" s="4" customFormat="1" ht="13.2" x14ac:dyDescent="0.25">
      <c r="A283" s="73"/>
      <c r="B283" s="73"/>
    </row>
    <row r="284" spans="1:2" s="4" customFormat="1" ht="13.2" x14ac:dyDescent="0.25">
      <c r="A284" s="73"/>
      <c r="B284" s="73"/>
    </row>
    <row r="285" spans="1:2" s="4" customFormat="1" ht="13.2" x14ac:dyDescent="0.25">
      <c r="A285" s="73"/>
      <c r="B285" s="73"/>
    </row>
    <row r="286" spans="1:2" s="4" customFormat="1" ht="13.2" x14ac:dyDescent="0.25">
      <c r="A286" s="73"/>
      <c r="B286" s="73"/>
    </row>
    <row r="287" spans="1:2" s="4" customFormat="1" ht="13.2" x14ac:dyDescent="0.25">
      <c r="A287" s="73"/>
      <c r="B287" s="73"/>
    </row>
    <row r="288" spans="1:2" s="4" customFormat="1" ht="13.2" x14ac:dyDescent="0.25">
      <c r="A288" s="73"/>
      <c r="B288" s="73"/>
    </row>
    <row r="289" spans="1:2" s="4" customFormat="1" ht="13.2" x14ac:dyDescent="0.25">
      <c r="A289" s="73"/>
      <c r="B289" s="73"/>
    </row>
    <row r="290" spans="1:2" s="4" customFormat="1" ht="13.2" x14ac:dyDescent="0.25">
      <c r="A290" s="73"/>
      <c r="B290" s="73"/>
    </row>
    <row r="291" spans="1:2" s="4" customFormat="1" ht="13.2" x14ac:dyDescent="0.25">
      <c r="A291" s="73"/>
      <c r="B291" s="73"/>
    </row>
    <row r="292" spans="1:2" s="4" customFormat="1" ht="13.2" x14ac:dyDescent="0.25">
      <c r="A292" s="73"/>
      <c r="B292" s="73"/>
    </row>
    <row r="293" spans="1:2" s="4" customFormat="1" ht="13.2" x14ac:dyDescent="0.25">
      <c r="A293" s="73"/>
      <c r="B293" s="73"/>
    </row>
    <row r="294" spans="1:2" s="4" customFormat="1" ht="13.2" x14ac:dyDescent="0.25">
      <c r="A294" s="73"/>
      <c r="B294" s="73"/>
    </row>
    <row r="295" spans="1:2" s="4" customFormat="1" ht="13.2" x14ac:dyDescent="0.25">
      <c r="A295" s="73"/>
      <c r="B295" s="73"/>
    </row>
    <row r="296" spans="1:2" s="4" customFormat="1" ht="13.2" x14ac:dyDescent="0.25">
      <c r="A296" s="73"/>
      <c r="B296" s="73"/>
    </row>
    <row r="297" spans="1:2" s="4" customFormat="1" ht="13.2" x14ac:dyDescent="0.25">
      <c r="A297" s="73"/>
      <c r="B297" s="73"/>
    </row>
    <row r="298" spans="1:2" s="4" customFormat="1" ht="13.2" x14ac:dyDescent="0.25">
      <c r="A298" s="73"/>
      <c r="B298" s="73"/>
    </row>
    <row r="299" spans="1:2" s="4" customFormat="1" ht="13.2" x14ac:dyDescent="0.25">
      <c r="A299" s="73"/>
      <c r="B299" s="73"/>
    </row>
    <row r="300" spans="1:2" s="4" customFormat="1" ht="13.2" x14ac:dyDescent="0.25">
      <c r="A300" s="73"/>
      <c r="B300" s="73"/>
    </row>
    <row r="301" spans="1:2" s="4" customFormat="1" ht="13.2" x14ac:dyDescent="0.25">
      <c r="A301" s="73"/>
      <c r="B301" s="73"/>
    </row>
    <row r="302" spans="1:2" x14ac:dyDescent="0.3">
      <c r="A302" s="78"/>
      <c r="B302" s="78"/>
    </row>
    <row r="303" spans="1:2" x14ac:dyDescent="0.3">
      <c r="A303" s="78"/>
      <c r="B303" s="78"/>
    </row>
    <row r="304" spans="1:2" x14ac:dyDescent="0.3">
      <c r="A304" s="78"/>
      <c r="B304" s="78"/>
    </row>
    <row r="305" spans="1:2" x14ac:dyDescent="0.3">
      <c r="A305" s="78"/>
      <c r="B305" s="78"/>
    </row>
    <row r="306" spans="1:2" x14ac:dyDescent="0.3">
      <c r="A306" s="78"/>
      <c r="B306" s="78"/>
    </row>
    <row r="307" spans="1:2" x14ac:dyDescent="0.3">
      <c r="A307" s="78"/>
      <c r="B307" s="78"/>
    </row>
    <row r="308" spans="1:2" x14ac:dyDescent="0.3">
      <c r="A308" s="78"/>
      <c r="B308" s="78"/>
    </row>
    <row r="309" spans="1:2" x14ac:dyDescent="0.3">
      <c r="A309" s="78"/>
      <c r="B309" s="78"/>
    </row>
    <row r="310" spans="1:2" x14ac:dyDescent="0.3">
      <c r="A310" s="78"/>
      <c r="B310" s="78"/>
    </row>
    <row r="311" spans="1:2" x14ac:dyDescent="0.3">
      <c r="A311" s="78"/>
      <c r="B311" s="78"/>
    </row>
    <row r="312" spans="1:2" x14ac:dyDescent="0.3">
      <c r="A312" s="78"/>
      <c r="B312" s="78"/>
    </row>
    <row r="313" spans="1:2" x14ac:dyDescent="0.3">
      <c r="A313" s="78"/>
      <c r="B313" s="78"/>
    </row>
    <row r="314" spans="1:2" x14ac:dyDescent="0.3">
      <c r="A314" s="78"/>
      <c r="B314" s="78"/>
    </row>
    <row r="315" spans="1:2" x14ac:dyDescent="0.3">
      <c r="A315" s="78"/>
      <c r="B315" s="78"/>
    </row>
    <row r="316" spans="1:2" x14ac:dyDescent="0.3">
      <c r="A316" s="78"/>
      <c r="B316" s="78"/>
    </row>
    <row r="317" spans="1:2" x14ac:dyDescent="0.3">
      <c r="A317" s="78"/>
      <c r="B317" s="78"/>
    </row>
    <row r="318" spans="1:2" x14ac:dyDescent="0.3">
      <c r="A318" s="78"/>
      <c r="B318" s="78"/>
    </row>
    <row r="319" spans="1:2" x14ac:dyDescent="0.3">
      <c r="A319" s="78"/>
      <c r="B319" s="78"/>
    </row>
    <row r="320" spans="1:2" x14ac:dyDescent="0.3">
      <c r="A320" s="78"/>
      <c r="B320" s="78"/>
    </row>
    <row r="321" spans="1:2" x14ac:dyDescent="0.3">
      <c r="A321" s="78"/>
      <c r="B321" s="78"/>
    </row>
    <row r="322" spans="1:2" x14ac:dyDescent="0.3">
      <c r="A322" s="78"/>
      <c r="B322" s="78"/>
    </row>
    <row r="323" spans="1:2" x14ac:dyDescent="0.3">
      <c r="A323" s="78"/>
      <c r="B323" s="78"/>
    </row>
    <row r="324" spans="1:2" x14ac:dyDescent="0.3">
      <c r="A324" s="78"/>
      <c r="B324" s="78"/>
    </row>
    <row r="325" spans="1:2" x14ac:dyDescent="0.3">
      <c r="A325" s="78"/>
      <c r="B325" s="78"/>
    </row>
    <row r="326" spans="1:2" x14ac:dyDescent="0.3">
      <c r="A326" s="78"/>
      <c r="B326" s="78"/>
    </row>
    <row r="327" spans="1:2" x14ac:dyDescent="0.3">
      <c r="A327" s="78"/>
      <c r="B327" s="78"/>
    </row>
    <row r="328" spans="1:2" x14ac:dyDescent="0.3">
      <c r="A328" s="78"/>
      <c r="B328" s="78"/>
    </row>
    <row r="329" spans="1:2" x14ac:dyDescent="0.3">
      <c r="A329" s="78"/>
      <c r="B329" s="78"/>
    </row>
    <row r="330" spans="1:2" x14ac:dyDescent="0.3">
      <c r="A330" s="78"/>
      <c r="B330" s="78"/>
    </row>
    <row r="331" spans="1:2" x14ac:dyDescent="0.3">
      <c r="A331" s="78"/>
      <c r="B331" s="78"/>
    </row>
    <row r="332" spans="1:2" x14ac:dyDescent="0.3">
      <c r="A332" s="78"/>
      <c r="B332" s="78"/>
    </row>
    <row r="333" spans="1:2" x14ac:dyDescent="0.3">
      <c r="A333" s="78"/>
      <c r="B333" s="78"/>
    </row>
    <row r="334" spans="1:2" x14ac:dyDescent="0.3">
      <c r="A334" s="78"/>
      <c r="B334" s="78"/>
    </row>
    <row r="335" spans="1:2" x14ac:dyDescent="0.3">
      <c r="A335" s="78"/>
      <c r="B335" s="78"/>
    </row>
    <row r="336" spans="1:2" x14ac:dyDescent="0.3">
      <c r="A336" s="78"/>
      <c r="B336" s="78"/>
    </row>
    <row r="337" spans="1:2" x14ac:dyDescent="0.3">
      <c r="A337" s="78"/>
      <c r="B337" s="78"/>
    </row>
    <row r="338" spans="1:2" x14ac:dyDescent="0.3">
      <c r="A338" s="78"/>
      <c r="B338" s="78"/>
    </row>
    <row r="339" spans="1:2" x14ac:dyDescent="0.3">
      <c r="A339" s="78"/>
      <c r="B339" s="78"/>
    </row>
    <row r="340" spans="1:2" x14ac:dyDescent="0.3">
      <c r="A340" s="78"/>
      <c r="B340" s="78"/>
    </row>
    <row r="341" spans="1:2" x14ac:dyDescent="0.3">
      <c r="A341" s="78"/>
      <c r="B341" s="78"/>
    </row>
    <row r="342" spans="1:2" x14ac:dyDescent="0.3">
      <c r="A342" s="78"/>
      <c r="B342" s="78"/>
    </row>
    <row r="343" spans="1:2" x14ac:dyDescent="0.3">
      <c r="A343" s="78"/>
      <c r="B343" s="78"/>
    </row>
    <row r="344" spans="1:2" x14ac:dyDescent="0.3">
      <c r="A344" s="78"/>
      <c r="B344" s="78"/>
    </row>
    <row r="345" spans="1:2" x14ac:dyDescent="0.3">
      <c r="A345" s="78"/>
      <c r="B345" s="78"/>
    </row>
    <row r="346" spans="1:2" x14ac:dyDescent="0.3">
      <c r="A346" s="78"/>
      <c r="B346" s="78"/>
    </row>
    <row r="347" spans="1:2" x14ac:dyDescent="0.3">
      <c r="A347" s="78"/>
      <c r="B347" s="78"/>
    </row>
    <row r="348" spans="1:2" x14ac:dyDescent="0.3">
      <c r="A348" s="78"/>
      <c r="B348" s="78"/>
    </row>
    <row r="349" spans="1:2" x14ac:dyDescent="0.3">
      <c r="A349" s="78"/>
      <c r="B349" s="78"/>
    </row>
    <row r="350" spans="1:2" x14ac:dyDescent="0.3">
      <c r="A350" s="78"/>
      <c r="B350" s="78"/>
    </row>
    <row r="351" spans="1:2" x14ac:dyDescent="0.3">
      <c r="A351" s="78"/>
      <c r="B351" s="78"/>
    </row>
    <row r="352" spans="1:2" x14ac:dyDescent="0.3">
      <c r="A352" s="78"/>
      <c r="B352" s="78"/>
    </row>
    <row r="353" spans="1:2" x14ac:dyDescent="0.3">
      <c r="A353" s="78"/>
      <c r="B353" s="78"/>
    </row>
    <row r="354" spans="1:2" x14ac:dyDescent="0.3">
      <c r="A354" s="78"/>
      <c r="B354" s="78"/>
    </row>
    <row r="355" spans="1:2" x14ac:dyDescent="0.3">
      <c r="A355" s="78"/>
      <c r="B355" s="78"/>
    </row>
    <row r="356" spans="1:2" x14ac:dyDescent="0.3">
      <c r="A356" s="78"/>
      <c r="B356" s="78"/>
    </row>
    <row r="357" spans="1:2" x14ac:dyDescent="0.3">
      <c r="A357" s="78"/>
      <c r="B357" s="78"/>
    </row>
    <row r="358" spans="1:2" x14ac:dyDescent="0.3">
      <c r="A358" s="78"/>
      <c r="B358" s="78"/>
    </row>
    <row r="359" spans="1:2" x14ac:dyDescent="0.3">
      <c r="A359" s="78"/>
      <c r="B359" s="78"/>
    </row>
    <row r="360" spans="1:2" x14ac:dyDescent="0.3">
      <c r="A360" s="78"/>
      <c r="B360" s="78"/>
    </row>
    <row r="361" spans="1:2" x14ac:dyDescent="0.3">
      <c r="A361" s="78"/>
      <c r="B361" s="78"/>
    </row>
    <row r="362" spans="1:2" x14ac:dyDescent="0.3">
      <c r="A362" s="78"/>
      <c r="B362" s="78"/>
    </row>
    <row r="363" spans="1:2" x14ac:dyDescent="0.3">
      <c r="A363" s="78"/>
      <c r="B363" s="78"/>
    </row>
    <row r="364" spans="1:2" x14ac:dyDescent="0.3">
      <c r="A364" s="78"/>
      <c r="B364" s="78"/>
    </row>
    <row r="365" spans="1:2" x14ac:dyDescent="0.3">
      <c r="A365" s="78"/>
      <c r="B365" s="78"/>
    </row>
    <row r="366" spans="1:2" x14ac:dyDescent="0.3">
      <c r="A366" s="78"/>
      <c r="B366" s="78"/>
    </row>
    <row r="367" spans="1:2" x14ac:dyDescent="0.3">
      <c r="A367" s="78"/>
      <c r="B367" s="78"/>
    </row>
  </sheetData>
  <mergeCells count="177">
    <mergeCell ref="I90:K90"/>
    <mergeCell ref="A92:C92"/>
    <mergeCell ref="I100:J100"/>
    <mergeCell ref="GR83:GS83"/>
    <mergeCell ref="GT83:GU83"/>
    <mergeCell ref="GV83:GW83"/>
    <mergeCell ref="GX83:GY83"/>
    <mergeCell ref="GZ83:HA83"/>
    <mergeCell ref="B84:C84"/>
    <mergeCell ref="GF83:GG83"/>
    <mergeCell ref="GH83:GI83"/>
    <mergeCell ref="GJ83:GK83"/>
    <mergeCell ref="GL83:GM83"/>
    <mergeCell ref="GN83:GO83"/>
    <mergeCell ref="GP83:GQ83"/>
    <mergeCell ref="FT83:FU83"/>
    <mergeCell ref="FV83:FW83"/>
    <mergeCell ref="FX83:FY83"/>
    <mergeCell ref="FZ83:GA83"/>
    <mergeCell ref="GB83:GC83"/>
    <mergeCell ref="GD83:GE83"/>
    <mergeCell ref="FH83:FI83"/>
    <mergeCell ref="FJ83:FK83"/>
    <mergeCell ref="FL83:FM83"/>
    <mergeCell ref="FN83:FO83"/>
    <mergeCell ref="FP83:FQ83"/>
    <mergeCell ref="FR83:FS83"/>
    <mergeCell ref="EV83:EW83"/>
    <mergeCell ref="EX83:EY83"/>
    <mergeCell ref="EZ83:FA83"/>
    <mergeCell ref="FB83:FC83"/>
    <mergeCell ref="FD83:FE83"/>
    <mergeCell ref="FF83:FG83"/>
    <mergeCell ref="EJ83:EK83"/>
    <mergeCell ref="EL83:EM83"/>
    <mergeCell ref="EN83:EO83"/>
    <mergeCell ref="EP83:EQ83"/>
    <mergeCell ref="ER83:ES83"/>
    <mergeCell ref="ET83:EU83"/>
    <mergeCell ref="DX83:DY83"/>
    <mergeCell ref="DZ83:EA83"/>
    <mergeCell ref="EB83:EC83"/>
    <mergeCell ref="ED83:EE83"/>
    <mergeCell ref="EF83:EG83"/>
    <mergeCell ref="EH83:EI83"/>
    <mergeCell ref="DL83:DM83"/>
    <mergeCell ref="DN83:DO83"/>
    <mergeCell ref="DP83:DQ83"/>
    <mergeCell ref="DR83:DS83"/>
    <mergeCell ref="DT83:DU83"/>
    <mergeCell ref="DV83:DW83"/>
    <mergeCell ref="CZ83:DA83"/>
    <mergeCell ref="DB83:DC83"/>
    <mergeCell ref="DD83:DE83"/>
    <mergeCell ref="DF83:DG83"/>
    <mergeCell ref="DH83:DI83"/>
    <mergeCell ref="DJ83:DK83"/>
    <mergeCell ref="CN83:CO83"/>
    <mergeCell ref="CP83:CQ83"/>
    <mergeCell ref="CR83:CS83"/>
    <mergeCell ref="CT83:CU83"/>
    <mergeCell ref="CV83:CW83"/>
    <mergeCell ref="CX83:CY83"/>
    <mergeCell ref="CB83:CC83"/>
    <mergeCell ref="CD83:CE83"/>
    <mergeCell ref="CF83:CG83"/>
    <mergeCell ref="CH83:CI83"/>
    <mergeCell ref="CJ83:CK83"/>
    <mergeCell ref="CL83:CM83"/>
    <mergeCell ref="BP83:BQ83"/>
    <mergeCell ref="BR83:BS83"/>
    <mergeCell ref="BT83:BU83"/>
    <mergeCell ref="BV83:BW83"/>
    <mergeCell ref="BX83:BY83"/>
    <mergeCell ref="BZ83:CA83"/>
    <mergeCell ref="BD83:BE83"/>
    <mergeCell ref="BF83:BG83"/>
    <mergeCell ref="BH83:BI83"/>
    <mergeCell ref="BJ83:BK83"/>
    <mergeCell ref="BL83:BM83"/>
    <mergeCell ref="BN83:BO83"/>
    <mergeCell ref="AR83:AS83"/>
    <mergeCell ref="AT83:AU83"/>
    <mergeCell ref="AV83:AW83"/>
    <mergeCell ref="AX83:AY83"/>
    <mergeCell ref="AZ83:BA83"/>
    <mergeCell ref="BB83:BC83"/>
    <mergeCell ref="AF83:AG83"/>
    <mergeCell ref="AH83:AI83"/>
    <mergeCell ref="AJ83:AK83"/>
    <mergeCell ref="AL83:AM83"/>
    <mergeCell ref="AN83:AO83"/>
    <mergeCell ref="AP83:AQ83"/>
    <mergeCell ref="T83:U83"/>
    <mergeCell ref="V83:W83"/>
    <mergeCell ref="X83:Y83"/>
    <mergeCell ref="Z83:AA83"/>
    <mergeCell ref="AB83:AC83"/>
    <mergeCell ref="AD83:AE83"/>
    <mergeCell ref="B75:C75"/>
    <mergeCell ref="B82:B83"/>
    <mergeCell ref="L83:M83"/>
    <mergeCell ref="N83:O83"/>
    <mergeCell ref="P83:Q83"/>
    <mergeCell ref="R83:S83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</mergeCells>
  <conditionalFormatting sqref="J67:K81">
    <cfRule type="expression" dxfId="109" priority="10">
      <formula>ROUND(J67,0)-J67&lt;&gt;0</formula>
    </cfRule>
  </conditionalFormatting>
  <conditionalFormatting sqref="J69">
    <cfRule type="expression" dxfId="108" priority="9">
      <formula>ROUND(J69,0)-J69&lt;&gt;0</formula>
    </cfRule>
  </conditionalFormatting>
  <conditionalFormatting sqref="J58:K64">
    <cfRule type="expression" dxfId="107" priority="8">
      <formula>ROUND(J58,0)-J58&lt;&gt;0</formula>
    </cfRule>
  </conditionalFormatting>
  <conditionalFormatting sqref="I45:K55">
    <cfRule type="expression" dxfId="106" priority="7">
      <formula>ROUND(I45,0)-I45&lt;&gt;0</formula>
    </cfRule>
  </conditionalFormatting>
  <conditionalFormatting sqref="H38:J38 H31:J36">
    <cfRule type="expression" dxfId="105" priority="6">
      <formula>ROUND(H31,0)-H31&lt;&gt;0</formula>
    </cfRule>
  </conditionalFormatting>
  <conditionalFormatting sqref="H22:K22 H15:K20">
    <cfRule type="expression" dxfId="104" priority="5">
      <formula>ROUND(H15,0)-H15&lt;&gt;0</formula>
    </cfRule>
  </conditionalFormatting>
  <conditionalFormatting sqref="H24:K25">
    <cfRule type="expression" dxfId="103" priority="4">
      <formula>ROUND(H24,0)-H24&lt;&gt;0</formula>
    </cfRule>
  </conditionalFormatting>
  <conditionalFormatting sqref="H27">
    <cfRule type="expression" dxfId="102" priority="3">
      <formula>ROUND(H27,0)-H27&lt;&gt;0</formula>
    </cfRule>
  </conditionalFormatting>
  <conditionalFormatting sqref="H21:K21">
    <cfRule type="expression" dxfId="101" priority="2">
      <formula>ROUND(H21,0)-H21&lt;&gt;0</formula>
    </cfRule>
  </conditionalFormatting>
  <conditionalFormatting sqref="H37:J37">
    <cfRule type="expression" dxfId="100" priority="1">
      <formula>ROUND(H37,0)-H37&lt;&gt;0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67"/>
  <sheetViews>
    <sheetView zoomScale="30" zoomScaleNormal="30" workbookViewId="0">
      <selection activeCell="AB41" sqref="AB41"/>
    </sheetView>
  </sheetViews>
  <sheetFormatPr defaultColWidth="9.109375" defaultRowHeight="14.4" x14ac:dyDescent="0.3"/>
  <cols>
    <col min="1" max="1" width="21.33203125" style="2" customWidth="1"/>
    <col min="2" max="2" width="48.88671875" style="2" customWidth="1"/>
    <col min="3" max="3" width="96.109375" style="2" customWidth="1"/>
    <col min="4" max="4" width="17.33203125" style="2" customWidth="1"/>
    <col min="5" max="5" width="50.5546875" style="2" customWidth="1"/>
    <col min="6" max="6" width="32.5546875" style="2" customWidth="1"/>
    <col min="7" max="7" width="42.88671875" style="2" customWidth="1"/>
    <col min="8" max="8" width="41.88671875" style="2" customWidth="1"/>
    <col min="9" max="9" width="33.109375" style="2" customWidth="1"/>
    <col min="10" max="10" width="30.88671875" style="2" customWidth="1"/>
    <col min="11" max="11" width="30.33203125" style="2" customWidth="1"/>
    <col min="12" max="16" width="24.5546875" style="2" hidden="1" customWidth="1"/>
    <col min="17" max="17" width="37.44140625" style="2" hidden="1" customWidth="1"/>
    <col min="18" max="19" width="30.33203125" style="2" hidden="1" customWidth="1"/>
    <col min="20" max="20" width="31.6640625" style="2" hidden="1" customWidth="1"/>
    <col min="21" max="21" width="32.6640625" style="2" hidden="1" customWidth="1"/>
    <col min="22" max="24" width="0" style="2" hidden="1" customWidth="1"/>
    <col min="25" max="16384" width="9.109375" style="2"/>
  </cols>
  <sheetData>
    <row r="1" spans="1:19" ht="22.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2.8" x14ac:dyDescent="0.4">
      <c r="A2" s="1"/>
      <c r="B2" s="1"/>
      <c r="C2" s="1"/>
      <c r="D2" s="1"/>
      <c r="E2" s="1"/>
      <c r="F2" s="1"/>
      <c r="G2" s="1"/>
      <c r="H2" s="128" t="s">
        <v>15</v>
      </c>
      <c r="I2" s="128"/>
      <c r="J2" s="128"/>
      <c r="K2" s="128"/>
    </row>
    <row r="3" spans="1:19" ht="22.8" x14ac:dyDescent="0.4">
      <c r="A3" s="1"/>
      <c r="B3" s="1"/>
      <c r="C3" s="1"/>
      <c r="D3" s="1"/>
      <c r="E3" s="1"/>
      <c r="F3" s="1"/>
      <c r="G3" s="1"/>
      <c r="H3" s="128" t="s">
        <v>16</v>
      </c>
      <c r="I3" s="128"/>
      <c r="J3" s="128"/>
      <c r="K3" s="128"/>
    </row>
    <row r="4" spans="1:19" ht="22.8" x14ac:dyDescent="0.4">
      <c r="A4" s="1"/>
      <c r="B4" s="1"/>
      <c r="C4" s="1"/>
      <c r="D4" s="1"/>
      <c r="E4" s="1"/>
      <c r="F4" s="1"/>
      <c r="G4" s="1"/>
      <c r="H4" s="128" t="s">
        <v>17</v>
      </c>
      <c r="I4" s="128"/>
      <c r="J4" s="128"/>
      <c r="K4" s="128"/>
    </row>
    <row r="5" spans="1:19" ht="22.8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4" x14ac:dyDescent="0.95">
      <c r="A7" s="129" t="s">
        <v>179</v>
      </c>
      <c r="B7" s="129"/>
      <c r="C7" s="129"/>
      <c r="D7" s="129"/>
      <c r="E7" s="130"/>
      <c r="F7" s="130"/>
      <c r="G7" s="130"/>
      <c r="H7" s="130"/>
      <c r="I7" s="130"/>
      <c r="J7" s="130"/>
      <c r="K7" s="130"/>
    </row>
    <row r="8" spans="1:19" ht="52.8" x14ac:dyDescent="0.85">
      <c r="A8" s="129" t="s">
        <v>13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9" ht="37.5" customHeight="1" x14ac:dyDescent="0.55000000000000004">
      <c r="A9" s="131" t="s">
        <v>18</v>
      </c>
      <c r="B9" s="131"/>
      <c r="C9" s="131"/>
      <c r="D9" s="131"/>
      <c r="E9" s="132"/>
      <c r="F9" s="132"/>
      <c r="G9" s="132"/>
      <c r="H9" s="132"/>
      <c r="I9" s="132"/>
      <c r="J9" s="132"/>
      <c r="K9" s="132"/>
    </row>
    <row r="10" spans="1:19" s="4" customFormat="1" ht="32.25" customHeight="1" x14ac:dyDescent="0.25">
      <c r="A10" s="133" t="s">
        <v>19</v>
      </c>
      <c r="B10" s="135" t="s">
        <v>0</v>
      </c>
      <c r="C10" s="136"/>
      <c r="D10" s="139" t="s">
        <v>20</v>
      </c>
      <c r="E10" s="141" t="s">
        <v>21</v>
      </c>
      <c r="F10" s="142"/>
      <c r="G10" s="142"/>
      <c r="H10" s="142"/>
      <c r="I10" s="142"/>
      <c r="J10" s="143"/>
      <c r="K10" s="144"/>
    </row>
    <row r="11" spans="1:19" s="4" customFormat="1" ht="114.75" customHeight="1" x14ac:dyDescent="0.25">
      <c r="A11" s="134"/>
      <c r="B11" s="137"/>
      <c r="C11" s="138"/>
      <c r="D11" s="140"/>
      <c r="E11" s="5" t="s">
        <v>22</v>
      </c>
      <c r="F11" s="5" t="s">
        <v>23</v>
      </c>
      <c r="G11" s="96" t="s">
        <v>24</v>
      </c>
      <c r="H11" s="96" t="s">
        <v>1</v>
      </c>
      <c r="I11" s="96" t="s">
        <v>2</v>
      </c>
      <c r="J11" s="96" t="s">
        <v>3</v>
      </c>
      <c r="K11" s="96" t="s">
        <v>4</v>
      </c>
    </row>
    <row r="12" spans="1:19" s="4" customFormat="1" ht="25.5" hidden="1" customHeight="1" x14ac:dyDescent="0.5">
      <c r="A12" s="6">
        <v>1</v>
      </c>
      <c r="B12" s="145">
        <v>2</v>
      </c>
      <c r="C12" s="145"/>
      <c r="D12" s="7">
        <v>3</v>
      </c>
      <c r="E12" s="8">
        <v>4</v>
      </c>
      <c r="F12" s="8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</row>
    <row r="13" spans="1:19" s="12" customFormat="1" ht="62.25" customHeight="1" x14ac:dyDescent="0.55000000000000004">
      <c r="A13" s="9">
        <v>1</v>
      </c>
      <c r="B13" s="126" t="s">
        <v>25</v>
      </c>
      <c r="C13" s="127"/>
      <c r="D13" s="10" t="s">
        <v>26</v>
      </c>
      <c r="E13" s="11">
        <f t="shared" ref="E13:E22" si="0">G13-F13</f>
        <v>113537788</v>
      </c>
      <c r="F13" s="11"/>
      <c r="G13" s="11">
        <f t="shared" ref="G13:G24" si="1">H13+I13+J13+K13</f>
        <v>113537788</v>
      </c>
      <c r="H13" s="11">
        <f>H14+H23+H26+H30</f>
        <v>105464673</v>
      </c>
      <c r="I13" s="11">
        <f>I14+I23+I26+I30</f>
        <v>3483005</v>
      </c>
      <c r="J13" s="11">
        <f>J14+J23+J26+J30</f>
        <v>4590110</v>
      </c>
      <c r="K13" s="11"/>
      <c r="Q13" s="13">
        <v>129762164</v>
      </c>
      <c r="R13" s="13">
        <f t="shared" ref="R13:R39" si="2">E13-Q13</f>
        <v>-16224376</v>
      </c>
      <c r="S13" s="82">
        <f>R13/Q13*100</f>
        <v>-12.50316386523887</v>
      </c>
    </row>
    <row r="14" spans="1:19" s="12" customFormat="1" ht="65.25" customHeight="1" x14ac:dyDescent="0.55000000000000004">
      <c r="A14" s="14" t="s">
        <v>27</v>
      </c>
      <c r="B14" s="152" t="s">
        <v>28</v>
      </c>
      <c r="C14" s="153"/>
      <c r="D14" s="15" t="s">
        <v>26</v>
      </c>
      <c r="E14" s="16">
        <f t="shared" si="0"/>
        <v>97772570</v>
      </c>
      <c r="F14" s="16"/>
      <c r="G14" s="16">
        <f>H14+I14+J14+K14</f>
        <v>97772570</v>
      </c>
      <c r="H14" s="16">
        <f>SUM(H15:H22)</f>
        <v>89628271</v>
      </c>
      <c r="I14" s="16">
        <f>SUM(I15:I22)</f>
        <v>3483005</v>
      </c>
      <c r="J14" s="16">
        <f>SUM(J15:J22)</f>
        <v>4661294</v>
      </c>
      <c r="K14" s="16"/>
      <c r="Q14" s="13">
        <v>112007442</v>
      </c>
      <c r="R14" s="13">
        <f t="shared" si="2"/>
        <v>-14234872</v>
      </c>
      <c r="S14" s="13">
        <f t="shared" ref="S14:S24" si="3">R14/Q14*100</f>
        <v>-12.708862684320565</v>
      </c>
    </row>
    <row r="15" spans="1:19" s="12" customFormat="1" ht="63.75" customHeight="1" x14ac:dyDescent="0.55000000000000004">
      <c r="A15" s="17" t="s">
        <v>29</v>
      </c>
      <c r="B15" s="146" t="s">
        <v>30</v>
      </c>
      <c r="C15" s="147"/>
      <c r="D15" s="18" t="s">
        <v>26</v>
      </c>
      <c r="E15" s="19">
        <f t="shared" si="0"/>
        <v>7615997</v>
      </c>
      <c r="F15" s="19"/>
      <c r="G15" s="20">
        <f t="shared" si="1"/>
        <v>7615997</v>
      </c>
      <c r="H15" s="19">
        <v>7582524</v>
      </c>
      <c r="I15" s="19"/>
      <c r="J15" s="19">
        <v>33473</v>
      </c>
      <c r="K15" s="19"/>
      <c r="Q15" s="13">
        <f>H15+H16+H17+H18</f>
        <v>88234688</v>
      </c>
      <c r="R15" s="13">
        <f t="shared" ref="R15:S15" si="4">I15+I16+I17+I18</f>
        <v>3483005</v>
      </c>
      <c r="S15" s="13">
        <f t="shared" si="4"/>
        <v>4464160</v>
      </c>
    </row>
    <row r="16" spans="1:19" s="12" customFormat="1" ht="61.5" customHeight="1" x14ac:dyDescent="0.55000000000000004">
      <c r="A16" s="17" t="s">
        <v>31</v>
      </c>
      <c r="B16" s="146" t="s">
        <v>32</v>
      </c>
      <c r="C16" s="147"/>
      <c r="D16" s="18" t="s">
        <v>26</v>
      </c>
      <c r="E16" s="19">
        <f t="shared" si="0"/>
        <v>75461897</v>
      </c>
      <c r="F16" s="19"/>
      <c r="G16" s="20">
        <f t="shared" si="1"/>
        <v>75461897</v>
      </c>
      <c r="H16" s="19">
        <f>[4]Лист1!B5</f>
        <v>69873285</v>
      </c>
      <c r="I16" s="19">
        <f>[4]Лист1!B6</f>
        <v>3483005</v>
      </c>
      <c r="J16" s="19">
        <f>[4]Лист1!B7</f>
        <v>2105607</v>
      </c>
      <c r="K16" s="19"/>
      <c r="Q16" s="13">
        <v>85325357</v>
      </c>
      <c r="R16" s="13">
        <f t="shared" si="2"/>
        <v>-9863460</v>
      </c>
      <c r="S16" s="13">
        <f t="shared" si="3"/>
        <v>-11.559822714834935</v>
      </c>
    </row>
    <row r="17" spans="1:19" s="12" customFormat="1" ht="59.25" customHeight="1" x14ac:dyDescent="0.55000000000000004">
      <c r="A17" s="17" t="s">
        <v>33</v>
      </c>
      <c r="B17" s="154" t="s">
        <v>34</v>
      </c>
      <c r="C17" s="155"/>
      <c r="D17" s="18" t="s">
        <v>26</v>
      </c>
      <c r="E17" s="19">
        <f t="shared" si="0"/>
        <v>8118890</v>
      </c>
      <c r="F17" s="19"/>
      <c r="G17" s="20">
        <f t="shared" si="1"/>
        <v>8118890</v>
      </c>
      <c r="H17" s="19">
        <v>8118890</v>
      </c>
      <c r="I17" s="19"/>
      <c r="J17" s="19"/>
      <c r="K17" s="19"/>
      <c r="Q17" s="13">
        <v>9876243</v>
      </c>
      <c r="R17" s="13">
        <f t="shared" si="2"/>
        <v>-1757353</v>
      </c>
      <c r="S17" s="13">
        <f>R17/Q17*100</f>
        <v>-17.793739987969108</v>
      </c>
    </row>
    <row r="18" spans="1:19" s="12" customFormat="1" ht="59.25" customHeight="1" x14ac:dyDescent="0.55000000000000004">
      <c r="A18" s="17" t="s">
        <v>35</v>
      </c>
      <c r="B18" s="146" t="s">
        <v>36</v>
      </c>
      <c r="C18" s="147"/>
      <c r="D18" s="18" t="s">
        <v>26</v>
      </c>
      <c r="E18" s="19">
        <f t="shared" si="0"/>
        <v>4985069</v>
      </c>
      <c r="F18" s="19"/>
      <c r="G18" s="20">
        <f t="shared" si="1"/>
        <v>4985069</v>
      </c>
      <c r="H18" s="19">
        <f>[4]Лист1!B18</f>
        <v>2659989</v>
      </c>
      <c r="I18" s="19"/>
      <c r="J18" s="19">
        <f>[4]Лист1!B20</f>
        <v>2325080</v>
      </c>
      <c r="K18" s="19"/>
      <c r="Q18" s="13">
        <v>6356175</v>
      </c>
      <c r="R18" s="13">
        <f t="shared" si="2"/>
        <v>-1371106</v>
      </c>
      <c r="S18" s="13">
        <f t="shared" si="3"/>
        <v>-21.571243711823541</v>
      </c>
    </row>
    <row r="19" spans="1:19" s="12" customFormat="1" ht="69" customHeight="1" x14ac:dyDescent="0.55000000000000004">
      <c r="A19" s="17" t="s">
        <v>37</v>
      </c>
      <c r="B19" s="156" t="s">
        <v>38</v>
      </c>
      <c r="C19" s="157"/>
      <c r="D19" s="18" t="s">
        <v>26</v>
      </c>
      <c r="E19" s="19">
        <f t="shared" si="0"/>
        <v>197134</v>
      </c>
      <c r="F19" s="19"/>
      <c r="G19" s="20">
        <f t="shared" si="1"/>
        <v>197134</v>
      </c>
      <c r="H19" s="19"/>
      <c r="I19" s="19"/>
      <c r="J19" s="19">
        <v>197134</v>
      </c>
      <c r="K19" s="19"/>
      <c r="Q19" s="13">
        <v>192518</v>
      </c>
      <c r="R19" s="13">
        <f t="shared" si="2"/>
        <v>4616</v>
      </c>
      <c r="S19" s="13">
        <f t="shared" si="3"/>
        <v>2.3976978776010553</v>
      </c>
    </row>
    <row r="20" spans="1:19" s="12" customFormat="1" ht="85.5" customHeight="1" x14ac:dyDescent="0.55000000000000004">
      <c r="A20" s="17" t="s">
        <v>39</v>
      </c>
      <c r="B20" s="156" t="s">
        <v>41</v>
      </c>
      <c r="C20" s="157"/>
      <c r="D20" s="18" t="s">
        <v>26</v>
      </c>
      <c r="E20" s="19">
        <f t="shared" si="0"/>
        <v>320063</v>
      </c>
      <c r="F20" s="19"/>
      <c r="G20" s="20">
        <f t="shared" si="1"/>
        <v>320063</v>
      </c>
      <c r="H20" s="19">
        <v>320063</v>
      </c>
      <c r="I20" s="19"/>
      <c r="J20" s="19"/>
      <c r="K20" s="19"/>
      <c r="Q20" s="13">
        <v>340919</v>
      </c>
      <c r="R20" s="13">
        <f t="shared" si="2"/>
        <v>-20856</v>
      </c>
      <c r="S20" s="13">
        <f t="shared" si="3"/>
        <v>-6.1175821822779017</v>
      </c>
    </row>
    <row r="21" spans="1:19" s="12" customFormat="1" ht="70.5" customHeight="1" x14ac:dyDescent="0.55000000000000004">
      <c r="A21" s="17" t="s">
        <v>40</v>
      </c>
      <c r="B21" s="156" t="s">
        <v>43</v>
      </c>
      <c r="C21" s="157"/>
      <c r="D21" s="18" t="s">
        <v>26</v>
      </c>
      <c r="E21" s="19">
        <f t="shared" si="0"/>
        <v>0</v>
      </c>
      <c r="F21" s="19"/>
      <c r="G21" s="20">
        <f t="shared" si="1"/>
        <v>0</v>
      </c>
      <c r="H21" s="19"/>
      <c r="I21" s="19"/>
      <c r="J21" s="19">
        <v>0</v>
      </c>
      <c r="K21" s="19"/>
      <c r="Q21" s="13">
        <v>0</v>
      </c>
      <c r="R21" s="13">
        <f t="shared" si="2"/>
        <v>0</v>
      </c>
      <c r="S21" s="13" t="e">
        <f>R21/Q21*100</f>
        <v>#DIV/0!</v>
      </c>
    </row>
    <row r="22" spans="1:19" s="12" customFormat="1" ht="63.75" customHeight="1" x14ac:dyDescent="0.55000000000000004">
      <c r="A22" s="17" t="s">
        <v>42</v>
      </c>
      <c r="B22" s="156" t="s">
        <v>44</v>
      </c>
      <c r="C22" s="157"/>
      <c r="D22" s="18" t="s">
        <v>26</v>
      </c>
      <c r="E22" s="19">
        <f t="shared" si="0"/>
        <v>1073520</v>
      </c>
      <c r="F22" s="19"/>
      <c r="G22" s="20">
        <f t="shared" si="1"/>
        <v>1073520</v>
      </c>
      <c r="H22" s="19">
        <v>1073520</v>
      </c>
      <c r="I22" s="19"/>
      <c r="J22" s="19"/>
      <c r="K22" s="19"/>
      <c r="Q22" s="13">
        <v>1207440</v>
      </c>
      <c r="R22" s="13">
        <f t="shared" si="2"/>
        <v>-133920</v>
      </c>
      <c r="S22" s="13">
        <f>R22/Q22*100</f>
        <v>-11.091234347048301</v>
      </c>
    </row>
    <row r="23" spans="1:19" s="12" customFormat="1" ht="62.25" customHeight="1" x14ac:dyDescent="0.55000000000000004">
      <c r="A23" s="14" t="s">
        <v>45</v>
      </c>
      <c r="B23" s="152" t="s">
        <v>46</v>
      </c>
      <c r="C23" s="153"/>
      <c r="D23" s="15" t="s">
        <v>26</v>
      </c>
      <c r="E23" s="21">
        <f>E24+E25</f>
        <v>5307163</v>
      </c>
      <c r="F23" s="21"/>
      <c r="G23" s="16">
        <f t="shared" si="1"/>
        <v>5307163</v>
      </c>
      <c r="H23" s="16">
        <f>H24+H25</f>
        <v>5307163</v>
      </c>
      <c r="I23" s="16"/>
      <c r="J23" s="16"/>
      <c r="K23" s="16"/>
      <c r="Q23" s="13">
        <v>5865420</v>
      </c>
      <c r="R23" s="13">
        <f t="shared" si="2"/>
        <v>-558257</v>
      </c>
      <c r="S23" s="13">
        <f t="shared" si="3"/>
        <v>-9.5177668436360907</v>
      </c>
    </row>
    <row r="24" spans="1:19" s="12" customFormat="1" ht="56.25" customHeight="1" x14ac:dyDescent="0.55000000000000004">
      <c r="A24" s="17" t="s">
        <v>47</v>
      </c>
      <c r="B24" s="146" t="s">
        <v>48</v>
      </c>
      <c r="C24" s="147"/>
      <c r="D24" s="18" t="s">
        <v>26</v>
      </c>
      <c r="E24" s="19">
        <f>G24-F24</f>
        <v>5307163</v>
      </c>
      <c r="F24" s="19"/>
      <c r="G24" s="20">
        <f t="shared" si="1"/>
        <v>5307163</v>
      </c>
      <c r="H24" s="19">
        <v>5307163</v>
      </c>
      <c r="I24" s="19"/>
      <c r="J24" s="19"/>
      <c r="K24" s="19"/>
      <c r="Q24" s="13">
        <v>5865420</v>
      </c>
      <c r="R24" s="13">
        <f t="shared" si="2"/>
        <v>-558257</v>
      </c>
      <c r="S24" s="13">
        <f t="shared" si="3"/>
        <v>-9.5177668436360907</v>
      </c>
    </row>
    <row r="25" spans="1:19" s="12" customFormat="1" ht="62.25" customHeight="1" x14ac:dyDescent="0.55000000000000004">
      <c r="A25" s="17" t="s">
        <v>49</v>
      </c>
      <c r="B25" s="146" t="s">
        <v>50</v>
      </c>
      <c r="C25" s="147"/>
      <c r="D25" s="18" t="s">
        <v>26</v>
      </c>
      <c r="E25" s="19"/>
      <c r="F25" s="19"/>
      <c r="G25" s="20"/>
      <c r="H25" s="19"/>
      <c r="I25" s="19"/>
      <c r="J25" s="19"/>
      <c r="K25" s="19"/>
      <c r="Q25" s="13"/>
      <c r="R25" s="13">
        <f t="shared" si="2"/>
        <v>0</v>
      </c>
    </row>
    <row r="26" spans="1:19" s="12" customFormat="1" ht="78.75" customHeight="1" x14ac:dyDescent="0.55000000000000004">
      <c r="A26" s="14" t="s">
        <v>51</v>
      </c>
      <c r="B26" s="152" t="s">
        <v>52</v>
      </c>
      <c r="C26" s="153"/>
      <c r="D26" s="15" t="s">
        <v>26</v>
      </c>
      <c r="E26" s="21">
        <f>E27+E28+E29</f>
        <v>4088539</v>
      </c>
      <c r="F26" s="21"/>
      <c r="G26" s="16">
        <f>G27+G28+G29</f>
        <v>4088539</v>
      </c>
      <c r="H26" s="16">
        <f>H27+H28+H29</f>
        <v>4088539</v>
      </c>
      <c r="I26" s="16"/>
      <c r="J26" s="16"/>
      <c r="K26" s="16"/>
      <c r="Q26" s="13">
        <v>4613289</v>
      </c>
      <c r="R26" s="13">
        <f t="shared" si="2"/>
        <v>-524750</v>
      </c>
      <c r="S26" s="13">
        <f t="shared" ref="S26:S39" si="5">R26/Q26*100</f>
        <v>-11.374748037679842</v>
      </c>
    </row>
    <row r="27" spans="1:19" s="12" customFormat="1" ht="87.75" customHeight="1" x14ac:dyDescent="0.55000000000000004">
      <c r="A27" s="17" t="s">
        <v>53</v>
      </c>
      <c r="B27" s="146" t="s">
        <v>152</v>
      </c>
      <c r="C27" s="147"/>
      <c r="D27" s="18" t="s">
        <v>26</v>
      </c>
      <c r="E27" s="19">
        <f t="shared" ref="E27:E32" si="6">G27-F27</f>
        <v>4088539</v>
      </c>
      <c r="F27" s="19"/>
      <c r="G27" s="20">
        <f>H27+I27+J27+K27</f>
        <v>4088539</v>
      </c>
      <c r="H27" s="19">
        <f>[4]Лист1!B31</f>
        <v>4088539</v>
      </c>
      <c r="I27" s="19"/>
      <c r="J27" s="19"/>
      <c r="K27" s="19"/>
      <c r="Q27" s="13">
        <v>4613289</v>
      </c>
      <c r="R27" s="13">
        <f t="shared" si="2"/>
        <v>-524750</v>
      </c>
      <c r="S27" s="13">
        <f t="shared" si="5"/>
        <v>-11.374748037679842</v>
      </c>
    </row>
    <row r="28" spans="1:19" s="12" customFormat="1" ht="46.5" hidden="1" customHeight="1" x14ac:dyDescent="0.55000000000000004">
      <c r="A28" s="17" t="s">
        <v>54</v>
      </c>
      <c r="B28" s="146" t="s">
        <v>55</v>
      </c>
      <c r="C28" s="147"/>
      <c r="D28" s="18" t="s">
        <v>26</v>
      </c>
      <c r="E28" s="19">
        <f t="shared" si="6"/>
        <v>0</v>
      </c>
      <c r="F28" s="19"/>
      <c r="G28" s="20">
        <f>H28+I28+J28+K28</f>
        <v>0</v>
      </c>
      <c r="H28" s="19"/>
      <c r="I28" s="19"/>
      <c r="J28" s="19"/>
      <c r="K28" s="19"/>
      <c r="Q28" s="13">
        <v>0</v>
      </c>
      <c r="R28" s="13">
        <f t="shared" si="2"/>
        <v>0</v>
      </c>
      <c r="S28" s="13" t="e">
        <f t="shared" si="5"/>
        <v>#DIV/0!</v>
      </c>
    </row>
    <row r="29" spans="1:19" s="12" customFormat="1" ht="61.5" hidden="1" customHeight="1" x14ac:dyDescent="0.55000000000000004">
      <c r="A29" s="17" t="s">
        <v>56</v>
      </c>
      <c r="B29" s="146" t="s">
        <v>57</v>
      </c>
      <c r="C29" s="147"/>
      <c r="D29" s="18" t="s">
        <v>26</v>
      </c>
      <c r="E29" s="19">
        <f t="shared" si="6"/>
        <v>0</v>
      </c>
      <c r="F29" s="19"/>
      <c r="G29" s="20">
        <f>H29+I29+J29+K29</f>
        <v>0</v>
      </c>
      <c r="H29" s="19"/>
      <c r="I29" s="19"/>
      <c r="J29" s="19"/>
      <c r="K29" s="19"/>
      <c r="Q29" s="13">
        <v>0</v>
      </c>
      <c r="R29" s="13">
        <f t="shared" si="2"/>
        <v>0</v>
      </c>
      <c r="S29" s="13" t="e">
        <f t="shared" si="5"/>
        <v>#DIV/0!</v>
      </c>
    </row>
    <row r="30" spans="1:19" s="12" customFormat="1" ht="65.25" customHeight="1" x14ac:dyDescent="0.55000000000000004">
      <c r="A30" s="14" t="s">
        <v>58</v>
      </c>
      <c r="B30" s="152" t="s">
        <v>59</v>
      </c>
      <c r="C30" s="153"/>
      <c r="D30" s="15" t="s">
        <v>26</v>
      </c>
      <c r="E30" s="21">
        <f t="shared" si="6"/>
        <v>6369516</v>
      </c>
      <c r="F30" s="21"/>
      <c r="G30" s="21">
        <f>SUM(H30:K30)</f>
        <v>6369516</v>
      </c>
      <c r="H30" s="21">
        <f>SUM(H31:H38)</f>
        <v>6440700</v>
      </c>
      <c r="I30" s="21"/>
      <c r="J30" s="21">
        <f>SUM(J31:J38)</f>
        <v>-71184</v>
      </c>
      <c r="K30" s="21"/>
      <c r="Q30" s="13">
        <v>7276013</v>
      </c>
      <c r="R30" s="13">
        <f t="shared" si="2"/>
        <v>-906497</v>
      </c>
      <c r="S30" s="13">
        <f t="shared" si="5"/>
        <v>-12.458705062786446</v>
      </c>
    </row>
    <row r="31" spans="1:19" s="12" customFormat="1" ht="51.75" customHeight="1" x14ac:dyDescent="0.55000000000000004">
      <c r="A31" s="17" t="s">
        <v>60</v>
      </c>
      <c r="B31" s="146" t="s">
        <v>61</v>
      </c>
      <c r="C31" s="147"/>
      <c r="D31" s="18" t="s">
        <v>26</v>
      </c>
      <c r="E31" s="19">
        <f t="shared" si="6"/>
        <v>1499480</v>
      </c>
      <c r="F31" s="19"/>
      <c r="G31" s="20">
        <f>H31+I31+J31+K31</f>
        <v>1499480</v>
      </c>
      <c r="H31" s="19"/>
      <c r="I31" s="19"/>
      <c r="J31" s="19">
        <v>1499480</v>
      </c>
      <c r="K31" s="19"/>
      <c r="Q31" s="13">
        <v>1614400</v>
      </c>
      <c r="R31" s="13">
        <f t="shared" si="2"/>
        <v>-114920</v>
      </c>
      <c r="S31" s="13">
        <f t="shared" si="5"/>
        <v>-7.1184340931615466</v>
      </c>
    </row>
    <row r="32" spans="1:19" s="12" customFormat="1" ht="59.25" customHeight="1" x14ac:dyDescent="0.55000000000000004">
      <c r="A32" s="17" t="s">
        <v>62</v>
      </c>
      <c r="B32" s="154" t="s">
        <v>63</v>
      </c>
      <c r="C32" s="155"/>
      <c r="D32" s="18" t="s">
        <v>26</v>
      </c>
      <c r="E32" s="19">
        <f t="shared" si="6"/>
        <v>77940</v>
      </c>
      <c r="F32" s="19"/>
      <c r="G32" s="20">
        <f>H32+I32+J32+K32</f>
        <v>77940</v>
      </c>
      <c r="H32" s="19"/>
      <c r="I32" s="19"/>
      <c r="J32" s="19">
        <v>77940</v>
      </c>
      <c r="K32" s="19"/>
      <c r="Q32" s="13">
        <v>94580</v>
      </c>
      <c r="R32" s="13">
        <f t="shared" si="2"/>
        <v>-16640</v>
      </c>
      <c r="S32" s="13">
        <f t="shared" si="5"/>
        <v>-17.593571579615141</v>
      </c>
    </row>
    <row r="33" spans="1:21" s="12" customFormat="1" ht="51.75" customHeight="1" x14ac:dyDescent="0.55000000000000004">
      <c r="A33" s="17" t="s">
        <v>64</v>
      </c>
      <c r="B33" s="146" t="s">
        <v>65</v>
      </c>
      <c r="C33" s="147"/>
      <c r="D33" s="18" t="s">
        <v>26</v>
      </c>
      <c r="E33" s="19"/>
      <c r="F33" s="19"/>
      <c r="G33" s="20"/>
      <c r="H33" s="19"/>
      <c r="I33" s="19"/>
      <c r="J33" s="19"/>
      <c r="K33" s="19"/>
      <c r="Q33" s="13"/>
      <c r="R33" s="13">
        <f t="shared" si="2"/>
        <v>0</v>
      </c>
      <c r="S33" s="13" t="e">
        <f t="shared" si="5"/>
        <v>#DIV/0!</v>
      </c>
    </row>
    <row r="34" spans="1:21" s="12" customFormat="1" ht="51.75" customHeight="1" x14ac:dyDescent="0.55000000000000004">
      <c r="A34" s="17" t="s">
        <v>66</v>
      </c>
      <c r="B34" s="146" t="s">
        <v>67</v>
      </c>
      <c r="C34" s="147"/>
      <c r="D34" s="18" t="s">
        <v>26</v>
      </c>
      <c r="E34" s="19">
        <f t="shared" ref="E34:E40" si="7">G34-F34</f>
        <v>6440700</v>
      </c>
      <c r="F34" s="19"/>
      <c r="G34" s="20">
        <f t="shared" ref="G34:G40" si="8">H34+I34+J34+K34</f>
        <v>6440700</v>
      </c>
      <c r="H34" s="19">
        <v>6440700</v>
      </c>
      <c r="I34" s="19"/>
      <c r="J34" s="19"/>
      <c r="K34" s="19"/>
      <c r="Q34" s="13">
        <v>7765459</v>
      </c>
      <c r="R34" s="13">
        <f t="shared" si="2"/>
        <v>-1324759</v>
      </c>
      <c r="S34" s="13">
        <f t="shared" si="5"/>
        <v>-17.059635496111692</v>
      </c>
    </row>
    <row r="35" spans="1:21" s="12" customFormat="1" ht="45" customHeight="1" x14ac:dyDescent="0.55000000000000004">
      <c r="A35" s="17" t="s">
        <v>68</v>
      </c>
      <c r="B35" s="146" t="s">
        <v>69</v>
      </c>
      <c r="C35" s="147"/>
      <c r="D35" s="18" t="s">
        <v>26</v>
      </c>
      <c r="E35" s="19">
        <f t="shared" si="7"/>
        <v>0</v>
      </c>
      <c r="F35" s="19"/>
      <c r="G35" s="20">
        <f t="shared" si="8"/>
        <v>0</v>
      </c>
      <c r="H35" s="19"/>
      <c r="I35" s="19"/>
      <c r="J35" s="19">
        <v>0</v>
      </c>
      <c r="K35" s="19"/>
      <c r="Q35" s="13">
        <v>0</v>
      </c>
      <c r="R35" s="13">
        <f t="shared" si="2"/>
        <v>0</v>
      </c>
      <c r="S35" s="13" t="e">
        <f t="shared" si="5"/>
        <v>#DIV/0!</v>
      </c>
      <c r="T35" s="13"/>
      <c r="U35" s="13"/>
    </row>
    <row r="36" spans="1:21" s="12" customFormat="1" ht="66" customHeight="1" x14ac:dyDescent="0.55000000000000004">
      <c r="A36" s="17" t="s">
        <v>70</v>
      </c>
      <c r="B36" s="146" t="s">
        <v>166</v>
      </c>
      <c r="C36" s="147"/>
      <c r="D36" s="18" t="s">
        <v>26</v>
      </c>
      <c r="E36" s="19">
        <f t="shared" si="7"/>
        <v>596010</v>
      </c>
      <c r="F36" s="19"/>
      <c r="G36" s="20">
        <f t="shared" si="8"/>
        <v>596010</v>
      </c>
      <c r="H36" s="19"/>
      <c r="I36" s="19"/>
      <c r="J36" s="19">
        <v>596010</v>
      </c>
      <c r="K36" s="19"/>
      <c r="Q36" s="13">
        <v>703050</v>
      </c>
      <c r="R36" s="13">
        <f t="shared" si="2"/>
        <v>-107040</v>
      </c>
      <c r="S36" s="13">
        <f t="shared" si="5"/>
        <v>-15.225090676338809</v>
      </c>
    </row>
    <row r="37" spans="1:21" s="12" customFormat="1" ht="66" customHeight="1" x14ac:dyDescent="0.55000000000000004">
      <c r="A37" s="17" t="s">
        <v>153</v>
      </c>
      <c r="B37" s="146" t="s">
        <v>154</v>
      </c>
      <c r="C37" s="147"/>
      <c r="D37" s="18" t="s">
        <v>26</v>
      </c>
      <c r="E37" s="19">
        <f t="shared" si="7"/>
        <v>627360</v>
      </c>
      <c r="F37" s="19"/>
      <c r="G37" s="20">
        <f t="shared" si="8"/>
        <v>627360</v>
      </c>
      <c r="H37" s="19"/>
      <c r="I37" s="19"/>
      <c r="J37" s="19">
        <v>627360</v>
      </c>
      <c r="K37" s="19"/>
      <c r="Q37" s="13">
        <v>832328</v>
      </c>
      <c r="R37" s="13">
        <f t="shared" si="2"/>
        <v>-204968</v>
      </c>
      <c r="S37" s="13">
        <f t="shared" si="5"/>
        <v>-24.625868647936873</v>
      </c>
    </row>
    <row r="38" spans="1:21" s="12" customFormat="1" ht="66" customHeight="1" x14ac:dyDescent="0.55000000000000004">
      <c r="A38" s="17" t="s">
        <v>169</v>
      </c>
      <c r="B38" s="146" t="s">
        <v>163</v>
      </c>
      <c r="C38" s="147"/>
      <c r="D38" s="18" t="s">
        <v>26</v>
      </c>
      <c r="E38" s="19">
        <f t="shared" si="7"/>
        <v>-2871974</v>
      </c>
      <c r="F38" s="19"/>
      <c r="G38" s="20">
        <f t="shared" si="8"/>
        <v>-2871974</v>
      </c>
      <c r="H38" s="19"/>
      <c r="I38" s="19"/>
      <c r="J38" s="19">
        <v>-2871974</v>
      </c>
      <c r="K38" s="19"/>
      <c r="Q38" s="13">
        <v>-3733804</v>
      </c>
      <c r="R38" s="13">
        <f t="shared" si="2"/>
        <v>861830</v>
      </c>
      <c r="S38" s="13">
        <f t="shared" si="5"/>
        <v>-23.081822184560306</v>
      </c>
    </row>
    <row r="39" spans="1:21" s="12" customFormat="1" ht="32.25" customHeight="1" x14ac:dyDescent="0.6">
      <c r="A39" s="9" t="s">
        <v>71</v>
      </c>
      <c r="B39" s="148" t="s">
        <v>72</v>
      </c>
      <c r="C39" s="149"/>
      <c r="D39" s="10" t="s">
        <v>26</v>
      </c>
      <c r="E39" s="22">
        <f>G39-F39</f>
        <v>103730720</v>
      </c>
      <c r="F39" s="23">
        <f>F40+F66+F73+F75</f>
        <v>0</v>
      </c>
      <c r="G39" s="11">
        <f t="shared" si="8"/>
        <v>103730720</v>
      </c>
      <c r="H39" s="11">
        <f>H40+H66+H73+H75</f>
        <v>0</v>
      </c>
      <c r="I39" s="11">
        <f>I40+I66+I73+I75</f>
        <v>20951</v>
      </c>
      <c r="J39" s="11">
        <f>J40+J66+J73+J75</f>
        <v>34509228</v>
      </c>
      <c r="K39" s="11">
        <f>K40+K66+K73+K75</f>
        <v>69200541</v>
      </c>
      <c r="Q39" s="75">
        <v>114849567</v>
      </c>
      <c r="R39" s="13">
        <f t="shared" si="2"/>
        <v>-11118847</v>
      </c>
      <c r="S39" s="13">
        <f t="shared" si="5"/>
        <v>-9.6812267476811638</v>
      </c>
    </row>
    <row r="40" spans="1:21" s="12" customFormat="1" ht="32.25" customHeight="1" x14ac:dyDescent="0.25">
      <c r="A40" s="14" t="s">
        <v>5</v>
      </c>
      <c r="B40" s="150" t="s">
        <v>73</v>
      </c>
      <c r="C40" s="151"/>
      <c r="D40" s="24" t="s">
        <v>26</v>
      </c>
      <c r="E40" s="21">
        <f t="shared" si="7"/>
        <v>98261000</v>
      </c>
      <c r="F40" s="25">
        <f>F41+F43+F65</f>
        <v>0</v>
      </c>
      <c r="G40" s="16">
        <f t="shared" si="8"/>
        <v>98261000</v>
      </c>
      <c r="H40" s="16">
        <f>H41+H43+H65</f>
        <v>0</v>
      </c>
      <c r="I40" s="16">
        <f>I41+I43+I65</f>
        <v>20951</v>
      </c>
      <c r="J40" s="16">
        <f>J41+J43+J65</f>
        <v>29256178</v>
      </c>
      <c r="K40" s="16">
        <f>K41+K43+K65</f>
        <v>68983871</v>
      </c>
      <c r="L40" s="26">
        <v>85351857</v>
      </c>
      <c r="M40" s="26">
        <v>0</v>
      </c>
      <c r="N40" s="26">
        <v>11309</v>
      </c>
      <c r="O40" s="26">
        <v>22915747</v>
      </c>
      <c r="P40" s="26">
        <v>62424801</v>
      </c>
      <c r="Q40" s="16">
        <v>99200100</v>
      </c>
      <c r="R40" s="16">
        <v>0</v>
      </c>
      <c r="S40" s="16">
        <v>20951</v>
      </c>
      <c r="T40" s="16">
        <v>29958376</v>
      </c>
      <c r="U40" s="16">
        <v>69220773</v>
      </c>
    </row>
    <row r="41" spans="1:21" s="12" customFormat="1" ht="59.25" customHeight="1" x14ac:dyDescent="0.25">
      <c r="A41" s="14" t="s">
        <v>74</v>
      </c>
      <c r="B41" s="152" t="s">
        <v>75</v>
      </c>
      <c r="C41" s="153"/>
      <c r="D41" s="27" t="s">
        <v>26</v>
      </c>
      <c r="E41" s="28"/>
      <c r="F41" s="29"/>
      <c r="G41" s="30"/>
      <c r="H41" s="29"/>
      <c r="I41" s="29"/>
      <c r="J41" s="28"/>
      <c r="K41" s="28"/>
      <c r="L41" s="26">
        <f>G40+G75-L40</f>
        <v>13854310</v>
      </c>
      <c r="M41" s="26">
        <f>H40+H75-M40</f>
        <v>0</v>
      </c>
      <c r="N41" s="26">
        <f>I40+I75-N40</f>
        <v>9642</v>
      </c>
      <c r="O41" s="26">
        <f>J40+J75-O40</f>
        <v>7068928</v>
      </c>
      <c r="P41" s="26">
        <f>K40+K75-P40</f>
        <v>6775740</v>
      </c>
      <c r="Q41" s="16">
        <f>G40+G75-Q40</f>
        <v>6067</v>
      </c>
      <c r="R41" s="16">
        <f>H40+H75-R40</f>
        <v>0</v>
      </c>
      <c r="S41" s="16">
        <f>I40+I75-S40</f>
        <v>0</v>
      </c>
      <c r="T41" s="16">
        <f>J40+J75-T40</f>
        <v>26299</v>
      </c>
      <c r="U41" s="16">
        <f>K40+K75-U40</f>
        <v>-20232</v>
      </c>
    </row>
    <row r="42" spans="1:21" s="31" customFormat="1" ht="39" customHeight="1" x14ac:dyDescent="0.4">
      <c r="A42" s="17" t="s">
        <v>76</v>
      </c>
      <c r="B42" s="146" t="s">
        <v>77</v>
      </c>
      <c r="C42" s="147"/>
      <c r="D42" s="18" t="s">
        <v>26</v>
      </c>
      <c r="E42" s="28"/>
      <c r="F42" s="29"/>
      <c r="G42" s="30"/>
      <c r="H42" s="29"/>
      <c r="I42" s="29"/>
      <c r="J42" s="28"/>
      <c r="K42" s="28"/>
      <c r="L42" s="26"/>
      <c r="M42" s="26"/>
      <c r="N42" s="26"/>
      <c r="O42" s="26"/>
      <c r="P42" s="26"/>
    </row>
    <row r="43" spans="1:21" s="12" customFormat="1" ht="67.5" customHeight="1" x14ac:dyDescent="0.6">
      <c r="A43" s="14" t="s">
        <v>78</v>
      </c>
      <c r="B43" s="152" t="s">
        <v>79</v>
      </c>
      <c r="C43" s="153"/>
      <c r="D43" s="25" t="s">
        <v>26</v>
      </c>
      <c r="E43" s="16">
        <f t="shared" ref="E43:E66" si="9">G43-F43</f>
        <v>98261000</v>
      </c>
      <c r="F43" s="16">
        <f>F44+F57+F63+F64</f>
        <v>0</v>
      </c>
      <c r="G43" s="16">
        <f t="shared" ref="G43:G74" si="10">H43+I43+J43+K43</f>
        <v>98261000</v>
      </c>
      <c r="H43" s="16">
        <f>H44+H57+H63+H64</f>
        <v>0</v>
      </c>
      <c r="I43" s="16">
        <f>I44+I57+I63+I64</f>
        <v>20951</v>
      </c>
      <c r="J43" s="16">
        <f>J44+J57+J63+J64</f>
        <v>29256178</v>
      </c>
      <c r="K43" s="16">
        <f>K44+K57+K63+K64</f>
        <v>68983871</v>
      </c>
      <c r="Q43" s="75">
        <v>108906641</v>
      </c>
      <c r="R43" s="32">
        <f>E43-Q43</f>
        <v>-10645641</v>
      </c>
      <c r="S43" s="13">
        <f t="shared" ref="S43:S55" si="11">R43/Q43*100</f>
        <v>-9.7750154648512204</v>
      </c>
    </row>
    <row r="44" spans="1:21" s="12" customFormat="1" ht="91.5" customHeight="1" x14ac:dyDescent="0.6">
      <c r="A44" s="14" t="s">
        <v>6</v>
      </c>
      <c r="B44" s="152" t="s">
        <v>80</v>
      </c>
      <c r="C44" s="153"/>
      <c r="D44" s="15" t="s">
        <v>26</v>
      </c>
      <c r="E44" s="21">
        <f>G44-F44</f>
        <v>96349849</v>
      </c>
      <c r="F44" s="25">
        <f>F45+F47+F50+F51+F52</f>
        <v>0</v>
      </c>
      <c r="G44" s="16">
        <f t="shared" si="10"/>
        <v>96349849</v>
      </c>
      <c r="H44" s="16">
        <f>SUM(H45:H56)</f>
        <v>0</v>
      </c>
      <c r="I44" s="16">
        <f>SUM(I45:I56)</f>
        <v>20951</v>
      </c>
      <c r="J44" s="16">
        <f>SUM(J45:J56)</f>
        <v>27350727</v>
      </c>
      <c r="K44" s="16">
        <f>SUM(K45:K56)</f>
        <v>68978171</v>
      </c>
      <c r="Q44" s="75">
        <v>106570507</v>
      </c>
      <c r="R44" s="32">
        <f>E44-Q44</f>
        <v>-10220658</v>
      </c>
      <c r="S44" s="13">
        <f t="shared" si="11"/>
        <v>-9.5905126922216848</v>
      </c>
    </row>
    <row r="45" spans="1:21" s="12" customFormat="1" ht="52.5" customHeight="1" x14ac:dyDescent="0.6">
      <c r="A45" s="17" t="s">
        <v>81</v>
      </c>
      <c r="B45" s="146" t="s">
        <v>82</v>
      </c>
      <c r="C45" s="147"/>
      <c r="D45" s="18" t="s">
        <v>26</v>
      </c>
      <c r="E45" s="19">
        <f t="shared" si="9"/>
        <v>13904318</v>
      </c>
      <c r="F45" s="19"/>
      <c r="G45" s="20">
        <f t="shared" si="10"/>
        <v>13904318</v>
      </c>
      <c r="H45" s="19"/>
      <c r="I45" s="19"/>
      <c r="J45" s="19">
        <v>2396719</v>
      </c>
      <c r="K45" s="19">
        <v>11507599</v>
      </c>
      <c r="Q45" s="87">
        <v>16508819</v>
      </c>
      <c r="R45" s="75">
        <f t="shared" ref="R45:R55" si="12">E45-Q45</f>
        <v>-2604501</v>
      </c>
      <c r="S45" s="13">
        <f t="shared" si="11"/>
        <v>-15.776422286778963</v>
      </c>
    </row>
    <row r="46" spans="1:21" s="12" customFormat="1" ht="52.5" customHeight="1" x14ac:dyDescent="0.6">
      <c r="A46" s="17" t="s">
        <v>83</v>
      </c>
      <c r="B46" s="146" t="s">
        <v>84</v>
      </c>
      <c r="C46" s="147"/>
      <c r="D46" s="18" t="s">
        <v>26</v>
      </c>
      <c r="E46" s="19">
        <f t="shared" si="9"/>
        <v>901001</v>
      </c>
      <c r="F46" s="19"/>
      <c r="G46" s="20">
        <f t="shared" si="10"/>
        <v>901001</v>
      </c>
      <c r="H46" s="19"/>
      <c r="I46" s="19"/>
      <c r="J46" s="19">
        <v>141999</v>
      </c>
      <c r="K46" s="19">
        <v>759002</v>
      </c>
      <c r="Q46" s="87">
        <v>855242</v>
      </c>
      <c r="R46" s="32">
        <f>E46-Q46</f>
        <v>45759</v>
      </c>
      <c r="S46" s="13">
        <f t="shared" si="11"/>
        <v>5.3504154379696036</v>
      </c>
    </row>
    <row r="47" spans="1:21" s="12" customFormat="1" ht="58.5" customHeight="1" x14ac:dyDescent="0.6">
      <c r="A47" s="17" t="s">
        <v>85</v>
      </c>
      <c r="B47" s="146" t="s">
        <v>86</v>
      </c>
      <c r="C47" s="147"/>
      <c r="D47" s="18" t="s">
        <v>26</v>
      </c>
      <c r="E47" s="19">
        <f t="shared" si="9"/>
        <v>59007204</v>
      </c>
      <c r="F47" s="19"/>
      <c r="G47" s="20">
        <f t="shared" si="10"/>
        <v>59007204</v>
      </c>
      <c r="H47" s="19"/>
      <c r="I47" s="19">
        <v>20951</v>
      </c>
      <c r="J47" s="19">
        <f>20241789+28307</f>
        <v>20270096</v>
      </c>
      <c r="K47" s="19">
        <f>38716157</f>
        <v>38716157</v>
      </c>
      <c r="L47" s="12">
        <v>65611287</v>
      </c>
      <c r="Q47" s="87">
        <v>62796625</v>
      </c>
      <c r="R47" s="75">
        <f t="shared" si="12"/>
        <v>-3789421</v>
      </c>
      <c r="S47" s="13">
        <f t="shared" si="11"/>
        <v>-6.0344341754035353</v>
      </c>
    </row>
    <row r="48" spans="1:21" s="12" customFormat="1" ht="58.5" customHeight="1" x14ac:dyDescent="0.6">
      <c r="A48" s="17" t="s">
        <v>87</v>
      </c>
      <c r="B48" s="146" t="s">
        <v>88</v>
      </c>
      <c r="C48" s="147"/>
      <c r="D48" s="18" t="s">
        <v>26</v>
      </c>
      <c r="E48" s="19">
        <f t="shared" si="9"/>
        <v>4817</v>
      </c>
      <c r="F48" s="19"/>
      <c r="G48" s="20">
        <f t="shared" si="10"/>
        <v>4817</v>
      </c>
      <c r="H48" s="19"/>
      <c r="I48" s="19"/>
      <c r="J48" s="19">
        <v>0</v>
      </c>
      <c r="K48" s="19">
        <v>4817</v>
      </c>
      <c r="Q48" s="87">
        <v>4557</v>
      </c>
      <c r="R48" s="32">
        <f t="shared" si="12"/>
        <v>260</v>
      </c>
      <c r="S48" s="13">
        <f t="shared" si="11"/>
        <v>5.7055080096554756</v>
      </c>
    </row>
    <row r="49" spans="1:19" s="12" customFormat="1" ht="57" customHeight="1" x14ac:dyDescent="0.6">
      <c r="A49" s="17" t="s">
        <v>89</v>
      </c>
      <c r="B49" s="146" t="s">
        <v>90</v>
      </c>
      <c r="C49" s="147"/>
      <c r="D49" s="18" t="s">
        <v>26</v>
      </c>
      <c r="E49" s="19">
        <f t="shared" si="9"/>
        <v>1239079</v>
      </c>
      <c r="F49" s="19"/>
      <c r="G49" s="20">
        <f t="shared" si="10"/>
        <v>1239079</v>
      </c>
      <c r="H49" s="19"/>
      <c r="I49" s="19"/>
      <c r="J49" s="19">
        <v>279219</v>
      </c>
      <c r="K49" s="19">
        <v>959860</v>
      </c>
      <c r="Q49" s="87">
        <v>1328575</v>
      </c>
      <c r="R49" s="32">
        <f t="shared" si="12"/>
        <v>-89496</v>
      </c>
      <c r="S49" s="13">
        <f t="shared" si="11"/>
        <v>-6.7362399563442033</v>
      </c>
    </row>
    <row r="50" spans="1:19" s="12" customFormat="1" ht="54.75" customHeight="1" x14ac:dyDescent="0.6">
      <c r="A50" s="17" t="s">
        <v>91</v>
      </c>
      <c r="B50" s="146" t="s">
        <v>92</v>
      </c>
      <c r="C50" s="147"/>
      <c r="D50" s="18" t="s">
        <v>26</v>
      </c>
      <c r="E50" s="19">
        <f t="shared" si="9"/>
        <v>10585528</v>
      </c>
      <c r="F50" s="19"/>
      <c r="G50" s="20">
        <f t="shared" si="10"/>
        <v>10585528</v>
      </c>
      <c r="H50" s="19"/>
      <c r="I50" s="19"/>
      <c r="J50" s="19">
        <v>555284</v>
      </c>
      <c r="K50" s="19">
        <v>10030244</v>
      </c>
      <c r="Q50" s="87">
        <v>12947071</v>
      </c>
      <c r="R50" s="75">
        <f t="shared" si="12"/>
        <v>-2361543</v>
      </c>
      <c r="S50" s="13">
        <f t="shared" si="11"/>
        <v>-18.239978756585177</v>
      </c>
    </row>
    <row r="51" spans="1:19" s="12" customFormat="1" ht="54.75" customHeight="1" x14ac:dyDescent="0.6">
      <c r="A51" s="17" t="s">
        <v>93</v>
      </c>
      <c r="B51" s="146" t="s">
        <v>160</v>
      </c>
      <c r="C51" s="147"/>
      <c r="D51" s="18" t="s">
        <v>26</v>
      </c>
      <c r="E51" s="19">
        <f t="shared" si="9"/>
        <v>721</v>
      </c>
      <c r="F51" s="19"/>
      <c r="G51" s="20">
        <f t="shared" si="10"/>
        <v>721</v>
      </c>
      <c r="H51" s="19"/>
      <c r="I51" s="19"/>
      <c r="J51" s="19">
        <v>0</v>
      </c>
      <c r="K51" s="19">
        <v>721</v>
      </c>
      <c r="Q51" s="87">
        <v>711</v>
      </c>
      <c r="R51" s="32">
        <f t="shared" si="12"/>
        <v>10</v>
      </c>
      <c r="S51" s="13">
        <f t="shared" si="11"/>
        <v>1.4064697609001406</v>
      </c>
    </row>
    <row r="52" spans="1:19" s="12" customFormat="1" ht="60.75" customHeight="1" x14ac:dyDescent="0.6">
      <c r="A52" s="17" t="s">
        <v>94</v>
      </c>
      <c r="B52" s="146" t="s">
        <v>95</v>
      </c>
      <c r="C52" s="147"/>
      <c r="D52" s="18" t="s">
        <v>26</v>
      </c>
      <c r="E52" s="19">
        <f t="shared" si="9"/>
        <v>260</v>
      </c>
      <c r="F52" s="19"/>
      <c r="G52" s="20">
        <f t="shared" si="10"/>
        <v>260</v>
      </c>
      <c r="H52" s="19"/>
      <c r="I52" s="19"/>
      <c r="J52" s="19">
        <v>0</v>
      </c>
      <c r="K52" s="19">
        <v>260</v>
      </c>
      <c r="Q52" s="87">
        <v>262</v>
      </c>
      <c r="R52" s="32">
        <f t="shared" si="12"/>
        <v>-2</v>
      </c>
      <c r="S52" s="13">
        <f t="shared" si="11"/>
        <v>-0.76335877862595414</v>
      </c>
    </row>
    <row r="53" spans="1:19" s="12" customFormat="1" ht="54.75" customHeight="1" x14ac:dyDescent="0.6">
      <c r="A53" s="17" t="s">
        <v>96</v>
      </c>
      <c r="B53" s="146" t="s">
        <v>97</v>
      </c>
      <c r="C53" s="147"/>
      <c r="D53" s="18" t="s">
        <v>26</v>
      </c>
      <c r="E53" s="19">
        <f t="shared" si="9"/>
        <v>10657324</v>
      </c>
      <c r="F53" s="19"/>
      <c r="G53" s="20">
        <f t="shared" si="10"/>
        <v>10657324</v>
      </c>
      <c r="H53" s="19"/>
      <c r="I53" s="19"/>
      <c r="J53" s="19">
        <v>3675241</v>
      </c>
      <c r="K53" s="19">
        <v>6982083</v>
      </c>
      <c r="Q53" s="87">
        <v>12071525</v>
      </c>
      <c r="R53" s="75">
        <f t="shared" si="12"/>
        <v>-1414201</v>
      </c>
      <c r="S53" s="13">
        <f t="shared" si="11"/>
        <v>-11.715180973406426</v>
      </c>
    </row>
    <row r="54" spans="1:19" s="12" customFormat="1" ht="65.25" customHeight="1" x14ac:dyDescent="0.6">
      <c r="A54" s="17" t="s">
        <v>98</v>
      </c>
      <c r="B54" s="146" t="s">
        <v>99</v>
      </c>
      <c r="C54" s="147"/>
      <c r="D54" s="18" t="s">
        <v>26</v>
      </c>
      <c r="E54" s="19">
        <f t="shared" si="9"/>
        <v>42491</v>
      </c>
      <c r="F54" s="19"/>
      <c r="G54" s="20">
        <f t="shared" si="10"/>
        <v>42491</v>
      </c>
      <c r="H54" s="19"/>
      <c r="I54" s="19"/>
      <c r="J54" s="19">
        <v>30902</v>
      </c>
      <c r="K54" s="19">
        <v>11589</v>
      </c>
      <c r="Q54" s="87">
        <v>47600</v>
      </c>
      <c r="R54" s="32">
        <f t="shared" si="12"/>
        <v>-5109</v>
      </c>
      <c r="S54" s="13">
        <f t="shared" si="11"/>
        <v>-10.733193277310924</v>
      </c>
    </row>
    <row r="55" spans="1:19" s="12" customFormat="1" ht="65.25" customHeight="1" x14ac:dyDescent="0.6">
      <c r="A55" s="17" t="s">
        <v>100</v>
      </c>
      <c r="B55" s="146" t="s">
        <v>101</v>
      </c>
      <c r="C55" s="147"/>
      <c r="D55" s="18" t="s">
        <v>26</v>
      </c>
      <c r="E55" s="19">
        <f t="shared" si="9"/>
        <v>7106</v>
      </c>
      <c r="F55" s="19"/>
      <c r="G55" s="20">
        <f t="shared" si="10"/>
        <v>7106</v>
      </c>
      <c r="H55" s="19"/>
      <c r="I55" s="19"/>
      <c r="J55" s="19">
        <v>1267</v>
      </c>
      <c r="K55" s="19">
        <v>5839</v>
      </c>
      <c r="Q55" s="87">
        <v>9520</v>
      </c>
      <c r="R55" s="32">
        <f t="shared" si="12"/>
        <v>-2414</v>
      </c>
      <c r="S55" s="13">
        <f t="shared" si="11"/>
        <v>-25.357142857142854</v>
      </c>
    </row>
    <row r="56" spans="1:19" s="12" customFormat="1" ht="42.75" customHeight="1" x14ac:dyDescent="0.55000000000000004">
      <c r="A56" s="17" t="s">
        <v>102</v>
      </c>
      <c r="B56" s="146" t="s">
        <v>103</v>
      </c>
      <c r="C56" s="147"/>
      <c r="D56" s="18" t="s">
        <v>26</v>
      </c>
      <c r="E56" s="19">
        <f t="shared" si="9"/>
        <v>0</v>
      </c>
      <c r="F56" s="19"/>
      <c r="G56" s="20">
        <f t="shared" si="10"/>
        <v>0</v>
      </c>
      <c r="H56" s="19"/>
      <c r="I56" s="19"/>
      <c r="J56" s="19"/>
      <c r="K56" s="19"/>
      <c r="Q56" s="33">
        <v>0</v>
      </c>
      <c r="R56" s="34"/>
      <c r="S56" s="34"/>
    </row>
    <row r="57" spans="1:19" s="12" customFormat="1" ht="57.75" customHeight="1" x14ac:dyDescent="0.25">
      <c r="A57" s="14" t="s">
        <v>7</v>
      </c>
      <c r="B57" s="152" t="s">
        <v>104</v>
      </c>
      <c r="C57" s="153"/>
      <c r="D57" s="15" t="s">
        <v>26</v>
      </c>
      <c r="E57" s="21">
        <f t="shared" si="9"/>
        <v>0</v>
      </c>
      <c r="F57" s="25">
        <f>F58+F59+F60+F61</f>
        <v>0</v>
      </c>
      <c r="G57" s="16">
        <f t="shared" si="10"/>
        <v>0</v>
      </c>
      <c r="H57" s="16">
        <f>H58+H59+H60+H61</f>
        <v>0</v>
      </c>
      <c r="I57" s="16">
        <f>I58+I59+I60+I61</f>
        <v>0</v>
      </c>
      <c r="J57" s="16">
        <f>J58+J59+J60+J61</f>
        <v>0</v>
      </c>
      <c r="K57" s="16">
        <f>K58+K59+K60+K61</f>
        <v>0</v>
      </c>
      <c r="Q57" s="81">
        <v>4743</v>
      </c>
      <c r="R57" s="33"/>
      <c r="S57" s="33"/>
    </row>
    <row r="58" spans="1:19" s="12" customFormat="1" ht="55.5" customHeight="1" x14ac:dyDescent="0.5">
      <c r="A58" s="17" t="s">
        <v>105</v>
      </c>
      <c r="B58" s="146" t="s">
        <v>106</v>
      </c>
      <c r="C58" s="147"/>
      <c r="D58" s="18" t="s">
        <v>26</v>
      </c>
      <c r="E58" s="28">
        <f t="shared" si="9"/>
        <v>0</v>
      </c>
      <c r="F58" s="29"/>
      <c r="G58" s="20">
        <f t="shared" si="10"/>
        <v>0</v>
      </c>
      <c r="H58" s="19"/>
      <c r="I58" s="19"/>
      <c r="J58" s="19">
        <v>0</v>
      </c>
      <c r="K58" s="19"/>
      <c r="L58" s="35"/>
      <c r="Q58" s="33">
        <v>0</v>
      </c>
      <c r="R58" s="33"/>
      <c r="S58" s="33"/>
    </row>
    <row r="59" spans="1:19" s="12" customFormat="1" ht="46.5" customHeight="1" x14ac:dyDescent="0.6">
      <c r="A59" s="17" t="s">
        <v>107</v>
      </c>
      <c r="B59" s="146" t="s">
        <v>108</v>
      </c>
      <c r="C59" s="147"/>
      <c r="D59" s="18" t="s">
        <v>26</v>
      </c>
      <c r="E59" s="19">
        <f t="shared" si="9"/>
        <v>0</v>
      </c>
      <c r="F59" s="29"/>
      <c r="G59" s="20">
        <f t="shared" si="10"/>
        <v>0</v>
      </c>
      <c r="H59" s="19"/>
      <c r="I59" s="19"/>
      <c r="J59" s="19"/>
      <c r="K59" s="19"/>
      <c r="Q59" s="79">
        <v>4743</v>
      </c>
      <c r="R59" s="32">
        <f>E59-Q59</f>
        <v>-4743</v>
      </c>
      <c r="S59" s="13">
        <f>R59/Q59*100</f>
        <v>-100</v>
      </c>
    </row>
    <row r="60" spans="1:19" s="12" customFormat="1" ht="46.5" customHeight="1" x14ac:dyDescent="0.25">
      <c r="A60" s="17" t="s">
        <v>109</v>
      </c>
      <c r="B60" s="146" t="s">
        <v>110</v>
      </c>
      <c r="C60" s="147"/>
      <c r="D60" s="18" t="s">
        <v>26</v>
      </c>
      <c r="E60" s="28">
        <f t="shared" si="9"/>
        <v>0</v>
      </c>
      <c r="F60" s="29"/>
      <c r="G60" s="36">
        <f t="shared" si="10"/>
        <v>0</v>
      </c>
      <c r="H60" s="19"/>
      <c r="I60" s="19"/>
      <c r="J60" s="19"/>
      <c r="K60" s="19"/>
      <c r="Q60" s="33">
        <v>0</v>
      </c>
      <c r="R60" s="33"/>
      <c r="S60" s="33"/>
    </row>
    <row r="61" spans="1:19" s="12" customFormat="1" ht="40.5" customHeight="1" x14ac:dyDescent="0.25">
      <c r="A61" s="17" t="s">
        <v>111</v>
      </c>
      <c r="B61" s="146" t="s">
        <v>112</v>
      </c>
      <c r="C61" s="147"/>
      <c r="D61" s="18" t="s">
        <v>26</v>
      </c>
      <c r="E61" s="28">
        <f t="shared" si="9"/>
        <v>0</v>
      </c>
      <c r="F61" s="29"/>
      <c r="G61" s="36">
        <f t="shared" si="10"/>
        <v>0</v>
      </c>
      <c r="H61" s="19"/>
      <c r="I61" s="19"/>
      <c r="J61" s="19"/>
      <c r="K61" s="19"/>
      <c r="Q61" s="33">
        <v>0</v>
      </c>
      <c r="R61" s="33"/>
      <c r="S61" s="33"/>
    </row>
    <row r="62" spans="1:19" s="12" customFormat="1" ht="34.5" customHeight="1" x14ac:dyDescent="0.25">
      <c r="A62" s="17" t="s">
        <v>113</v>
      </c>
      <c r="B62" s="146" t="s">
        <v>103</v>
      </c>
      <c r="C62" s="147"/>
      <c r="D62" s="18" t="s">
        <v>26</v>
      </c>
      <c r="E62" s="28">
        <f t="shared" si="9"/>
        <v>0</v>
      </c>
      <c r="F62" s="29"/>
      <c r="G62" s="36">
        <f t="shared" si="10"/>
        <v>0</v>
      </c>
      <c r="H62" s="19"/>
      <c r="I62" s="19"/>
      <c r="J62" s="19"/>
      <c r="K62" s="19"/>
      <c r="Q62" s="33">
        <v>0</v>
      </c>
      <c r="R62" s="33"/>
      <c r="S62" s="33"/>
    </row>
    <row r="63" spans="1:19" s="12" customFormat="1" ht="36" customHeight="1" x14ac:dyDescent="0.25">
      <c r="A63" s="14" t="s">
        <v>8</v>
      </c>
      <c r="B63" s="152" t="s">
        <v>114</v>
      </c>
      <c r="C63" s="153"/>
      <c r="D63" s="15" t="s">
        <v>26</v>
      </c>
      <c r="E63" s="37">
        <f t="shared" si="9"/>
        <v>0</v>
      </c>
      <c r="F63" s="38"/>
      <c r="G63" s="39">
        <f t="shared" si="10"/>
        <v>0</v>
      </c>
      <c r="H63" s="40"/>
      <c r="I63" s="40"/>
      <c r="J63" s="19"/>
      <c r="K63" s="19"/>
      <c r="Q63" s="33">
        <v>0</v>
      </c>
      <c r="R63" s="33"/>
      <c r="S63" s="33"/>
    </row>
    <row r="64" spans="1:19" s="12" customFormat="1" ht="31.5" customHeight="1" x14ac:dyDescent="0.6">
      <c r="A64" s="14" t="s">
        <v>9</v>
      </c>
      <c r="B64" s="152" t="s">
        <v>170</v>
      </c>
      <c r="C64" s="153"/>
      <c r="D64" s="15" t="s">
        <v>26</v>
      </c>
      <c r="E64" s="40">
        <f t="shared" si="9"/>
        <v>1911151</v>
      </c>
      <c r="F64" s="40"/>
      <c r="G64" s="41">
        <f t="shared" si="10"/>
        <v>1911151</v>
      </c>
      <c r="H64" s="40"/>
      <c r="I64" s="40"/>
      <c r="J64" s="19">
        <v>1905451</v>
      </c>
      <c r="K64" s="19">
        <v>5700</v>
      </c>
      <c r="Q64" s="79">
        <v>2331391</v>
      </c>
      <c r="R64" s="32">
        <f>E64-Q64</f>
        <v>-420240</v>
      </c>
      <c r="S64" s="33"/>
    </row>
    <row r="65" spans="1:19" s="42" customFormat="1" ht="24.9" customHeight="1" x14ac:dyDescent="0.25">
      <c r="A65" s="14" t="s">
        <v>10</v>
      </c>
      <c r="B65" s="152" t="s">
        <v>115</v>
      </c>
      <c r="C65" s="153"/>
      <c r="D65" s="25" t="s">
        <v>26</v>
      </c>
      <c r="E65" s="37">
        <f t="shared" si="9"/>
        <v>0</v>
      </c>
      <c r="F65" s="38"/>
      <c r="G65" s="39">
        <f t="shared" si="10"/>
        <v>0</v>
      </c>
      <c r="H65" s="40"/>
      <c r="I65" s="40"/>
      <c r="J65" s="40"/>
      <c r="K65" s="37">
        <v>0</v>
      </c>
      <c r="Q65" s="43">
        <v>0</v>
      </c>
      <c r="R65" s="43"/>
      <c r="S65" s="43"/>
    </row>
    <row r="66" spans="1:19" s="42" customFormat="1" ht="32.25" customHeight="1" x14ac:dyDescent="0.55000000000000004">
      <c r="A66" s="14" t="s">
        <v>116</v>
      </c>
      <c r="B66" s="152" t="s">
        <v>117</v>
      </c>
      <c r="C66" s="153"/>
      <c r="D66" s="15" t="s">
        <v>26</v>
      </c>
      <c r="E66" s="21">
        <f t="shared" si="9"/>
        <v>4084111</v>
      </c>
      <c r="F66" s="25">
        <f>F67+F68+F69+F70+F71</f>
        <v>0</v>
      </c>
      <c r="G66" s="16">
        <f t="shared" si="10"/>
        <v>4084111</v>
      </c>
      <c r="H66" s="16">
        <f>H67+H68+H69+H70+H71</f>
        <v>0</v>
      </c>
      <c r="I66" s="16">
        <f>I67+I68+I69+I70+I71</f>
        <v>0</v>
      </c>
      <c r="J66" s="16">
        <f>SUM(J67:J72)</f>
        <v>4084111</v>
      </c>
      <c r="K66" s="16">
        <f>K67+K68+K69+K70+K71</f>
        <v>0</v>
      </c>
      <c r="Q66" s="76">
        <v>4018584</v>
      </c>
      <c r="R66" s="13">
        <f t="shared" ref="R66:R71" si="13">E66-Q66</f>
        <v>65527</v>
      </c>
      <c r="S66" s="13">
        <f t="shared" ref="S66:S72" si="14">R66/Q66*100</f>
        <v>1.6305992359497774</v>
      </c>
    </row>
    <row r="67" spans="1:19" s="42" customFormat="1" ht="36.75" customHeight="1" x14ac:dyDescent="0.55000000000000004">
      <c r="A67" s="17" t="s">
        <v>118</v>
      </c>
      <c r="B67" s="146" t="s">
        <v>119</v>
      </c>
      <c r="C67" s="147"/>
      <c r="D67" s="18" t="s">
        <v>26</v>
      </c>
      <c r="E67" s="19">
        <f>G67-F67</f>
        <v>501150</v>
      </c>
      <c r="F67" s="19"/>
      <c r="G67" s="20">
        <f t="shared" si="10"/>
        <v>501150</v>
      </c>
      <c r="H67" s="19"/>
      <c r="I67" s="44"/>
      <c r="J67" s="19">
        <v>501150</v>
      </c>
      <c r="K67" s="19"/>
      <c r="Q67" s="88">
        <v>470970</v>
      </c>
      <c r="R67" s="13">
        <f t="shared" si="13"/>
        <v>30180</v>
      </c>
      <c r="S67" s="13">
        <f t="shared" si="14"/>
        <v>6.4080514682463852</v>
      </c>
    </row>
    <row r="68" spans="1:19" s="42" customFormat="1" ht="32.25" customHeight="1" x14ac:dyDescent="0.55000000000000004">
      <c r="A68" s="17" t="s">
        <v>120</v>
      </c>
      <c r="B68" s="146" t="s">
        <v>121</v>
      </c>
      <c r="C68" s="147"/>
      <c r="D68" s="18" t="s">
        <v>26</v>
      </c>
      <c r="E68" s="19">
        <f t="shared" ref="E68:E81" si="15">G68-F68</f>
        <v>870746</v>
      </c>
      <c r="F68" s="19"/>
      <c r="G68" s="20">
        <f t="shared" si="10"/>
        <v>870746</v>
      </c>
      <c r="H68" s="19"/>
      <c r="I68" s="44"/>
      <c r="J68" s="19">
        <v>870746</v>
      </c>
      <c r="K68" s="19"/>
      <c r="Q68" s="88">
        <v>744150</v>
      </c>
      <c r="R68" s="13">
        <f t="shared" si="13"/>
        <v>126596</v>
      </c>
      <c r="S68" s="13">
        <f t="shared" si="14"/>
        <v>17.012161526573944</v>
      </c>
    </row>
    <row r="69" spans="1:19" s="12" customFormat="1" ht="32.25" customHeight="1" x14ac:dyDescent="0.55000000000000004">
      <c r="A69" s="17" t="s">
        <v>122</v>
      </c>
      <c r="B69" s="146" t="s">
        <v>123</v>
      </c>
      <c r="C69" s="147"/>
      <c r="D69" s="18" t="s">
        <v>26</v>
      </c>
      <c r="E69" s="19">
        <f t="shared" si="15"/>
        <v>1001616</v>
      </c>
      <c r="F69" s="19"/>
      <c r="G69" s="20">
        <f t="shared" si="10"/>
        <v>1001616</v>
      </c>
      <c r="H69" s="19"/>
      <c r="I69" s="44"/>
      <c r="J69" s="19">
        <v>1001616</v>
      </c>
      <c r="K69" s="19"/>
      <c r="Q69" s="89">
        <v>862992</v>
      </c>
      <c r="R69" s="13">
        <f t="shared" si="13"/>
        <v>138624</v>
      </c>
      <c r="S69" s="13">
        <f t="shared" si="14"/>
        <v>16.063184826742312</v>
      </c>
    </row>
    <row r="70" spans="1:19" s="12" customFormat="1" ht="37.5" customHeight="1" x14ac:dyDescent="0.55000000000000004">
      <c r="A70" s="17" t="s">
        <v>124</v>
      </c>
      <c r="B70" s="146" t="s">
        <v>125</v>
      </c>
      <c r="C70" s="147"/>
      <c r="D70" s="18" t="s">
        <v>26</v>
      </c>
      <c r="E70" s="19">
        <f t="shared" si="15"/>
        <v>361489</v>
      </c>
      <c r="F70" s="19"/>
      <c r="G70" s="20">
        <f t="shared" si="10"/>
        <v>361489</v>
      </c>
      <c r="H70" s="19"/>
      <c r="I70" s="44"/>
      <c r="J70" s="19">
        <v>361489</v>
      </c>
      <c r="K70" s="19"/>
      <c r="Q70" s="89">
        <v>411392</v>
      </c>
      <c r="R70" s="13">
        <f t="shared" si="13"/>
        <v>-49903</v>
      </c>
      <c r="S70" s="13">
        <f t="shared" si="14"/>
        <v>-12.130279635967641</v>
      </c>
    </row>
    <row r="71" spans="1:19" s="12" customFormat="1" ht="39" customHeight="1" x14ac:dyDescent="0.55000000000000004">
      <c r="A71" s="17" t="s">
        <v>126</v>
      </c>
      <c r="B71" s="146" t="s">
        <v>171</v>
      </c>
      <c r="C71" s="147"/>
      <c r="D71" s="18" t="s">
        <v>26</v>
      </c>
      <c r="E71" s="19">
        <f t="shared" si="15"/>
        <v>1190070</v>
      </c>
      <c r="F71" s="19"/>
      <c r="G71" s="20">
        <f t="shared" si="10"/>
        <v>1190070</v>
      </c>
      <c r="H71" s="19"/>
      <c r="I71" s="44"/>
      <c r="J71" s="19">
        <v>1190070</v>
      </c>
      <c r="K71" s="19"/>
      <c r="Q71" s="89">
        <v>1354200</v>
      </c>
      <c r="R71" s="13">
        <f t="shared" si="13"/>
        <v>-164130</v>
      </c>
      <c r="S71" s="13">
        <f t="shared" si="14"/>
        <v>-12.120070890562694</v>
      </c>
    </row>
    <row r="72" spans="1:19" s="12" customFormat="1" ht="39" customHeight="1" x14ac:dyDescent="0.55000000000000004">
      <c r="A72" s="17" t="s">
        <v>155</v>
      </c>
      <c r="B72" s="146" t="s">
        <v>156</v>
      </c>
      <c r="C72" s="147"/>
      <c r="D72" s="18" t="s">
        <v>26</v>
      </c>
      <c r="E72" s="19">
        <f>G72-F72</f>
        <v>159040</v>
      </c>
      <c r="F72" s="19"/>
      <c r="G72" s="20">
        <f t="shared" si="10"/>
        <v>159040</v>
      </c>
      <c r="H72" s="19"/>
      <c r="I72" s="44"/>
      <c r="J72" s="19">
        <v>159040</v>
      </c>
      <c r="K72" s="19"/>
      <c r="Q72" s="89">
        <v>174880</v>
      </c>
      <c r="R72" s="13">
        <f>E72-Q72</f>
        <v>-15840</v>
      </c>
      <c r="S72" s="13">
        <f t="shared" si="14"/>
        <v>-9.0576395242451966</v>
      </c>
    </row>
    <row r="73" spans="1:19" s="12" customFormat="1" ht="61.5" customHeight="1" x14ac:dyDescent="0.6">
      <c r="A73" s="14" t="s">
        <v>127</v>
      </c>
      <c r="B73" s="152" t="s">
        <v>128</v>
      </c>
      <c r="C73" s="153"/>
      <c r="D73" s="15" t="s">
        <v>26</v>
      </c>
      <c r="E73" s="37">
        <f t="shared" si="15"/>
        <v>440442</v>
      </c>
      <c r="F73" s="38"/>
      <c r="G73" s="39">
        <f>H73+I73+J73+K73</f>
        <v>440442</v>
      </c>
      <c r="H73" s="40"/>
      <c r="I73" s="45"/>
      <c r="J73" s="19">
        <f>J74</f>
        <v>440442</v>
      </c>
      <c r="K73" s="19"/>
      <c r="Q73" s="79">
        <v>445826</v>
      </c>
      <c r="R73" s="13">
        <f>E73-Q73</f>
        <v>-5384</v>
      </c>
      <c r="S73" s="33"/>
    </row>
    <row r="74" spans="1:19" s="12" customFormat="1" ht="36.75" customHeight="1" x14ac:dyDescent="0.6">
      <c r="A74" s="14" t="s">
        <v>158</v>
      </c>
      <c r="B74" s="80" t="s">
        <v>159</v>
      </c>
      <c r="C74" s="97"/>
      <c r="D74" s="15" t="s">
        <v>26</v>
      </c>
      <c r="E74" s="37">
        <f t="shared" si="15"/>
        <v>440442</v>
      </c>
      <c r="F74" s="38"/>
      <c r="G74" s="39">
        <f t="shared" si="10"/>
        <v>440442</v>
      </c>
      <c r="H74" s="40"/>
      <c r="I74" s="45"/>
      <c r="J74" s="19">
        <v>440442</v>
      </c>
      <c r="K74" s="19"/>
      <c r="Q74" s="79">
        <v>445826</v>
      </c>
      <c r="R74" s="13">
        <f>E74-Q74</f>
        <v>-5384</v>
      </c>
      <c r="S74" s="33"/>
    </row>
    <row r="75" spans="1:19" s="12" customFormat="1" ht="60" customHeight="1" x14ac:dyDescent="0.6">
      <c r="A75" s="15" t="s">
        <v>129</v>
      </c>
      <c r="B75" s="160" t="s">
        <v>130</v>
      </c>
      <c r="C75" s="161"/>
      <c r="D75" s="15" t="s">
        <v>26</v>
      </c>
      <c r="E75" s="40">
        <f t="shared" si="15"/>
        <v>945167</v>
      </c>
      <c r="F75" s="46"/>
      <c r="G75" s="41">
        <f>H75+I75+J75+K75</f>
        <v>945167</v>
      </c>
      <c r="H75" s="40"/>
      <c r="I75" s="46"/>
      <c r="J75" s="19">
        <f>SUM(J76:J81)</f>
        <v>728497</v>
      </c>
      <c r="K75" s="19">
        <f>SUM(K76:K81)</f>
        <v>216670</v>
      </c>
      <c r="Q75" s="79">
        <v>1478516</v>
      </c>
      <c r="R75" s="13">
        <f t="shared" ref="R75:R81" si="16">E75-Q75</f>
        <v>-533349</v>
      </c>
      <c r="S75" s="33"/>
    </row>
    <row r="76" spans="1:19" s="12" customFormat="1" ht="34.5" customHeight="1" x14ac:dyDescent="0.6">
      <c r="A76" s="14" t="s">
        <v>131</v>
      </c>
      <c r="B76" s="47" t="s">
        <v>132</v>
      </c>
      <c r="C76" s="98"/>
      <c r="D76" s="15" t="s">
        <v>26</v>
      </c>
      <c r="E76" s="40">
        <f t="shared" si="15"/>
        <v>97420</v>
      </c>
      <c r="F76" s="46"/>
      <c r="G76" s="41">
        <f t="shared" ref="G76:G81" si="17">H76+I76+J76+K76</f>
        <v>97420</v>
      </c>
      <c r="H76" s="40"/>
      <c r="I76" s="45"/>
      <c r="J76" s="19">
        <v>97420</v>
      </c>
      <c r="K76" s="19"/>
      <c r="Q76" s="79">
        <v>97822</v>
      </c>
      <c r="R76" s="13">
        <f t="shared" si="16"/>
        <v>-402</v>
      </c>
      <c r="S76" s="33"/>
    </row>
    <row r="77" spans="1:19" s="12" customFormat="1" ht="32.25" customHeight="1" x14ac:dyDescent="0.55000000000000004">
      <c r="A77" s="14" t="s">
        <v>133</v>
      </c>
      <c r="B77" s="80" t="s">
        <v>134</v>
      </c>
      <c r="C77" s="98"/>
      <c r="D77" s="15" t="s">
        <v>26</v>
      </c>
      <c r="E77" s="40">
        <f t="shared" si="15"/>
        <v>197739</v>
      </c>
      <c r="F77" s="46"/>
      <c r="G77" s="41">
        <f t="shared" si="17"/>
        <v>197739</v>
      </c>
      <c r="H77" s="40"/>
      <c r="I77" s="46"/>
      <c r="J77" s="19">
        <f>43226+66493</f>
        <v>109719</v>
      </c>
      <c r="K77" s="19">
        <f>65426+22594</f>
        <v>88020</v>
      </c>
      <c r="Q77" s="13">
        <v>156512</v>
      </c>
      <c r="R77" s="13">
        <f t="shared" si="16"/>
        <v>41227</v>
      </c>
      <c r="S77" s="13">
        <f>R77/Q77*100</f>
        <v>26.341111224698427</v>
      </c>
    </row>
    <row r="78" spans="1:19" s="12" customFormat="1" ht="35.25" customHeight="1" x14ac:dyDescent="0.55000000000000004">
      <c r="A78" s="14" t="s">
        <v>135</v>
      </c>
      <c r="B78" s="80" t="s">
        <v>161</v>
      </c>
      <c r="C78" s="98"/>
      <c r="D78" s="15" t="s">
        <v>26</v>
      </c>
      <c r="E78" s="40">
        <f t="shared" si="15"/>
        <v>3760</v>
      </c>
      <c r="F78" s="46"/>
      <c r="G78" s="41">
        <f t="shared" si="17"/>
        <v>3760</v>
      </c>
      <c r="H78" s="40"/>
      <c r="I78" s="46"/>
      <c r="J78" s="19">
        <v>3760</v>
      </c>
      <c r="K78" s="19"/>
      <c r="Q78" s="13">
        <v>3820</v>
      </c>
      <c r="R78" s="13">
        <f t="shared" si="16"/>
        <v>-60</v>
      </c>
      <c r="S78" s="13">
        <f>R78/Q78*100</f>
        <v>-1.5706806282722512</v>
      </c>
    </row>
    <row r="79" spans="1:19" s="12" customFormat="1" ht="35.25" customHeight="1" x14ac:dyDescent="0.55000000000000004">
      <c r="A79" s="14" t="s">
        <v>162</v>
      </c>
      <c r="B79" s="47" t="s">
        <v>164</v>
      </c>
      <c r="C79" s="98"/>
      <c r="D79" s="15"/>
      <c r="E79" s="40">
        <f t="shared" si="15"/>
        <v>226501</v>
      </c>
      <c r="F79" s="46"/>
      <c r="G79" s="41">
        <f t="shared" si="17"/>
        <v>226501</v>
      </c>
      <c r="H79" s="40"/>
      <c r="I79" s="46"/>
      <c r="J79" s="19">
        <v>226501</v>
      </c>
      <c r="K79" s="19"/>
      <c r="Q79" s="13">
        <v>342365</v>
      </c>
      <c r="R79" s="13">
        <f t="shared" si="16"/>
        <v>-115864</v>
      </c>
      <c r="S79" s="13">
        <f t="shared" ref="S79:S81" si="18">R79/Q79*100</f>
        <v>-33.842244388299036</v>
      </c>
    </row>
    <row r="80" spans="1:19" s="12" customFormat="1" ht="35.25" customHeight="1" x14ac:dyDescent="0.55000000000000004">
      <c r="A80" s="14" t="s">
        <v>165</v>
      </c>
      <c r="B80" s="47" t="s">
        <v>167</v>
      </c>
      <c r="C80" s="98"/>
      <c r="D80" s="15"/>
      <c r="E80" s="40">
        <f t="shared" si="15"/>
        <v>419706</v>
      </c>
      <c r="F80" s="46"/>
      <c r="G80" s="41">
        <f t="shared" si="17"/>
        <v>419706</v>
      </c>
      <c r="H80" s="40"/>
      <c r="I80" s="46"/>
      <c r="J80" s="19">
        <v>291056</v>
      </c>
      <c r="K80" s="19">
        <v>128650</v>
      </c>
      <c r="Q80" s="13">
        <v>877497</v>
      </c>
      <c r="R80" s="13">
        <f t="shared" si="16"/>
        <v>-457791</v>
      </c>
      <c r="S80" s="13">
        <f t="shared" si="18"/>
        <v>-52.170092889206451</v>
      </c>
    </row>
    <row r="81" spans="1:209" s="12" customFormat="1" ht="34.5" customHeight="1" x14ac:dyDescent="0.55000000000000004">
      <c r="A81" s="14" t="s">
        <v>168</v>
      </c>
      <c r="B81" s="47" t="s">
        <v>174</v>
      </c>
      <c r="C81" s="98"/>
      <c r="D81" s="15" t="s">
        <v>26</v>
      </c>
      <c r="E81" s="40">
        <f t="shared" si="15"/>
        <v>41</v>
      </c>
      <c r="F81" s="46"/>
      <c r="G81" s="41">
        <f t="shared" si="17"/>
        <v>41</v>
      </c>
      <c r="H81" s="40"/>
      <c r="I81" s="45"/>
      <c r="J81" s="19">
        <v>41</v>
      </c>
      <c r="K81" s="44"/>
      <c r="Q81" s="13">
        <v>500</v>
      </c>
      <c r="R81" s="13">
        <f t="shared" si="16"/>
        <v>-459</v>
      </c>
      <c r="S81" s="13">
        <f t="shared" si="18"/>
        <v>-91.8</v>
      </c>
    </row>
    <row r="82" spans="1:209" s="42" customFormat="1" ht="48" customHeight="1" x14ac:dyDescent="0.55000000000000004">
      <c r="A82" s="9" t="s">
        <v>11</v>
      </c>
      <c r="B82" s="162" t="s">
        <v>137</v>
      </c>
      <c r="C82" s="48" t="s">
        <v>138</v>
      </c>
      <c r="D82" s="10" t="s">
        <v>26</v>
      </c>
      <c r="E82" s="22">
        <f>E13-E39</f>
        <v>9807068</v>
      </c>
      <c r="F82" s="22">
        <f>F13-F39</f>
        <v>0</v>
      </c>
      <c r="G82" s="22">
        <f>G13-G39</f>
        <v>9807068</v>
      </c>
      <c r="H82" s="49"/>
      <c r="I82" s="49"/>
      <c r="J82" s="50"/>
      <c r="K82" s="51"/>
      <c r="Q82" s="13"/>
    </row>
    <row r="83" spans="1:209" s="53" customFormat="1" ht="45.75" customHeight="1" x14ac:dyDescent="0.25">
      <c r="A83" s="9" t="s">
        <v>139</v>
      </c>
      <c r="B83" s="163"/>
      <c r="C83" s="48" t="s">
        <v>140</v>
      </c>
      <c r="D83" s="10" t="s">
        <v>12</v>
      </c>
      <c r="E83" s="52">
        <f>E82/E13*100</f>
        <v>8.637712758680836</v>
      </c>
      <c r="F83" s="52"/>
      <c r="G83" s="52">
        <f>G82/G13*100</f>
        <v>8.637712758680836</v>
      </c>
      <c r="H83" s="9"/>
      <c r="I83" s="9"/>
      <c r="J83" s="9"/>
      <c r="K83" s="9"/>
      <c r="L83" s="158"/>
      <c r="M83" s="159"/>
      <c r="N83" s="158"/>
      <c r="O83" s="159"/>
      <c r="P83" s="158"/>
      <c r="Q83" s="159"/>
      <c r="R83" s="158"/>
      <c r="S83" s="159"/>
      <c r="T83" s="158"/>
      <c r="U83" s="159"/>
      <c r="V83" s="158"/>
      <c r="W83" s="159"/>
      <c r="X83" s="158"/>
      <c r="Y83" s="159"/>
      <c r="Z83" s="158"/>
      <c r="AA83" s="159"/>
      <c r="AB83" s="158"/>
      <c r="AC83" s="159"/>
      <c r="AD83" s="158"/>
      <c r="AE83" s="159"/>
      <c r="AF83" s="158"/>
      <c r="AG83" s="159"/>
      <c r="AH83" s="158"/>
      <c r="AI83" s="159"/>
      <c r="AJ83" s="158"/>
      <c r="AK83" s="159"/>
      <c r="AL83" s="158"/>
      <c r="AM83" s="159"/>
      <c r="AN83" s="158"/>
      <c r="AO83" s="159"/>
      <c r="AP83" s="158"/>
      <c r="AQ83" s="159"/>
      <c r="AR83" s="158"/>
      <c r="AS83" s="159"/>
      <c r="AT83" s="158"/>
      <c r="AU83" s="159"/>
      <c r="AV83" s="158"/>
      <c r="AW83" s="159"/>
      <c r="AX83" s="158"/>
      <c r="AY83" s="159"/>
      <c r="AZ83" s="158"/>
      <c r="BA83" s="159"/>
      <c r="BB83" s="158"/>
      <c r="BC83" s="159"/>
      <c r="BD83" s="158"/>
      <c r="BE83" s="159"/>
      <c r="BF83" s="158"/>
      <c r="BG83" s="159"/>
      <c r="BH83" s="158"/>
      <c r="BI83" s="159"/>
      <c r="BJ83" s="158"/>
      <c r="BK83" s="159"/>
      <c r="BL83" s="158"/>
      <c r="BM83" s="159"/>
      <c r="BN83" s="158"/>
      <c r="BO83" s="159"/>
      <c r="BP83" s="158"/>
      <c r="BQ83" s="159"/>
      <c r="BR83" s="158"/>
      <c r="BS83" s="159"/>
      <c r="BT83" s="158"/>
      <c r="BU83" s="159"/>
      <c r="BV83" s="158"/>
      <c r="BW83" s="159"/>
      <c r="BX83" s="158"/>
      <c r="BY83" s="159"/>
      <c r="BZ83" s="158"/>
      <c r="CA83" s="159"/>
      <c r="CB83" s="158"/>
      <c r="CC83" s="159"/>
      <c r="CD83" s="158"/>
      <c r="CE83" s="159"/>
      <c r="CF83" s="158"/>
      <c r="CG83" s="159"/>
      <c r="CH83" s="158"/>
      <c r="CI83" s="159"/>
      <c r="CJ83" s="158"/>
      <c r="CK83" s="159"/>
      <c r="CL83" s="158"/>
      <c r="CM83" s="159"/>
      <c r="CN83" s="158"/>
      <c r="CO83" s="159"/>
      <c r="CP83" s="158"/>
      <c r="CQ83" s="159"/>
      <c r="CR83" s="158"/>
      <c r="CS83" s="159"/>
      <c r="CT83" s="158"/>
      <c r="CU83" s="159"/>
      <c r="CV83" s="158"/>
      <c r="CW83" s="159"/>
      <c r="CX83" s="158"/>
      <c r="CY83" s="159"/>
      <c r="CZ83" s="158"/>
      <c r="DA83" s="159"/>
      <c r="DB83" s="158"/>
      <c r="DC83" s="159"/>
      <c r="DD83" s="158"/>
      <c r="DE83" s="159"/>
      <c r="DF83" s="158"/>
      <c r="DG83" s="159"/>
      <c r="DH83" s="158"/>
      <c r="DI83" s="159"/>
      <c r="DJ83" s="158"/>
      <c r="DK83" s="159"/>
      <c r="DL83" s="158"/>
      <c r="DM83" s="159"/>
      <c r="DN83" s="158"/>
      <c r="DO83" s="159"/>
      <c r="DP83" s="158"/>
      <c r="DQ83" s="159"/>
      <c r="DR83" s="158"/>
      <c r="DS83" s="159"/>
      <c r="DT83" s="158"/>
      <c r="DU83" s="159"/>
      <c r="DV83" s="158"/>
      <c r="DW83" s="159"/>
      <c r="DX83" s="158"/>
      <c r="DY83" s="159"/>
      <c r="DZ83" s="158"/>
      <c r="EA83" s="159"/>
      <c r="EB83" s="158"/>
      <c r="EC83" s="159"/>
      <c r="ED83" s="158"/>
      <c r="EE83" s="159"/>
      <c r="EF83" s="158"/>
      <c r="EG83" s="159"/>
      <c r="EH83" s="158"/>
      <c r="EI83" s="159"/>
      <c r="EJ83" s="158"/>
      <c r="EK83" s="159"/>
      <c r="EL83" s="158"/>
      <c r="EM83" s="159"/>
      <c r="EN83" s="158"/>
      <c r="EO83" s="159"/>
      <c r="EP83" s="158"/>
      <c r="EQ83" s="159"/>
      <c r="ER83" s="158"/>
      <c r="ES83" s="159"/>
      <c r="ET83" s="158"/>
      <c r="EU83" s="159"/>
      <c r="EV83" s="158"/>
      <c r="EW83" s="159"/>
      <c r="EX83" s="158"/>
      <c r="EY83" s="159"/>
      <c r="EZ83" s="158"/>
      <c r="FA83" s="159"/>
      <c r="FB83" s="158"/>
      <c r="FC83" s="159"/>
      <c r="FD83" s="158"/>
      <c r="FE83" s="159"/>
      <c r="FF83" s="158"/>
      <c r="FG83" s="159"/>
      <c r="FH83" s="158"/>
      <c r="FI83" s="159"/>
      <c r="FJ83" s="158"/>
      <c r="FK83" s="159"/>
      <c r="FL83" s="158"/>
      <c r="FM83" s="159"/>
      <c r="FN83" s="158"/>
      <c r="FO83" s="159"/>
      <c r="FP83" s="158"/>
      <c r="FQ83" s="159"/>
      <c r="FR83" s="158"/>
      <c r="FS83" s="159"/>
      <c r="FT83" s="158"/>
      <c r="FU83" s="159"/>
      <c r="FV83" s="158"/>
      <c r="FW83" s="159"/>
      <c r="FX83" s="158"/>
      <c r="FY83" s="159"/>
      <c r="FZ83" s="158"/>
      <c r="GA83" s="159"/>
      <c r="GB83" s="158"/>
      <c r="GC83" s="159"/>
      <c r="GD83" s="158"/>
      <c r="GE83" s="159"/>
      <c r="GF83" s="158"/>
      <c r="GG83" s="159"/>
      <c r="GH83" s="158"/>
      <c r="GI83" s="159"/>
      <c r="GJ83" s="158"/>
      <c r="GK83" s="159"/>
      <c r="GL83" s="158"/>
      <c r="GM83" s="159"/>
      <c r="GN83" s="158"/>
      <c r="GO83" s="159"/>
      <c r="GP83" s="158"/>
      <c r="GQ83" s="159"/>
      <c r="GR83" s="158"/>
      <c r="GS83" s="159"/>
      <c r="GT83" s="158"/>
      <c r="GU83" s="159"/>
      <c r="GV83" s="158"/>
      <c r="GW83" s="159"/>
      <c r="GX83" s="158"/>
      <c r="GY83" s="159"/>
      <c r="GZ83" s="158"/>
      <c r="HA83" s="159"/>
    </row>
    <row r="84" spans="1:209" s="12" customFormat="1" ht="56.25" customHeight="1" x14ac:dyDescent="0.25">
      <c r="A84" s="14" t="s">
        <v>157</v>
      </c>
      <c r="B84" s="164" t="s">
        <v>141</v>
      </c>
      <c r="C84" s="165"/>
      <c r="D84" s="15" t="s">
        <v>26</v>
      </c>
      <c r="E84" s="45">
        <f>E39-E75-E48-E59-E73</f>
        <v>102340294</v>
      </c>
      <c r="F84" s="45"/>
      <c r="G84" s="45">
        <f>G39-G75-G48-G59-G73</f>
        <v>102340294</v>
      </c>
      <c r="H84" s="54"/>
      <c r="I84" s="54"/>
      <c r="J84" s="45"/>
      <c r="K84" s="45"/>
    </row>
    <row r="85" spans="1:209" s="42" customFormat="1" ht="44.25" customHeight="1" x14ac:dyDescent="0.25">
      <c r="A85" s="55"/>
      <c r="B85" s="56"/>
      <c r="C85" s="56"/>
      <c r="D85" s="57"/>
      <c r="E85" s="58"/>
      <c r="F85" s="59"/>
      <c r="G85" s="60"/>
      <c r="H85" s="59"/>
      <c r="I85" s="59"/>
      <c r="J85" s="60"/>
      <c r="K85" s="60"/>
    </row>
    <row r="86" spans="1:209" s="42" customFormat="1" ht="44.25" customHeight="1" x14ac:dyDescent="0.25">
      <c r="A86" s="55"/>
      <c r="B86" s="56"/>
      <c r="C86" s="56"/>
      <c r="D86" s="57"/>
      <c r="E86" s="58"/>
      <c r="F86" s="59"/>
      <c r="G86" s="60"/>
      <c r="H86" s="59"/>
      <c r="I86" s="59"/>
      <c r="J86" s="60"/>
      <c r="K86" s="60"/>
    </row>
    <row r="87" spans="1:209" s="4" customFormat="1" ht="30" x14ac:dyDescent="0.5">
      <c r="A87" s="61" t="s">
        <v>142</v>
      </c>
      <c r="B87" s="61"/>
      <c r="C87" s="61"/>
      <c r="D87" s="61" t="s">
        <v>143</v>
      </c>
      <c r="E87" s="61"/>
      <c r="F87" s="61"/>
      <c r="G87" s="61"/>
      <c r="H87" s="61"/>
      <c r="I87" s="61" t="s">
        <v>144</v>
      </c>
      <c r="J87" s="61"/>
      <c r="K87" s="61"/>
    </row>
    <row r="88" spans="1:209" s="4" customFormat="1" ht="30.6" x14ac:dyDescent="0.55000000000000004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209" s="65" customFormat="1" ht="40.5" customHeight="1" x14ac:dyDescent="0.7">
      <c r="A89" s="63" t="s">
        <v>145</v>
      </c>
      <c r="B89" s="64"/>
      <c r="C89" s="64"/>
      <c r="D89" s="63" t="s">
        <v>146</v>
      </c>
      <c r="E89" s="64"/>
      <c r="F89" s="64"/>
      <c r="G89" s="64"/>
      <c r="H89" s="64"/>
      <c r="I89" s="63" t="s">
        <v>147</v>
      </c>
      <c r="J89" s="64"/>
      <c r="K89" s="64"/>
    </row>
    <row r="90" spans="1:209" s="65" customFormat="1" ht="120" customHeight="1" x14ac:dyDescent="0.7">
      <c r="A90" s="64"/>
      <c r="B90" s="64"/>
      <c r="C90" s="64"/>
      <c r="D90" s="64"/>
      <c r="E90" s="64"/>
      <c r="F90" s="64"/>
      <c r="G90" s="64"/>
      <c r="H90" s="64"/>
      <c r="I90" s="169" t="s">
        <v>14</v>
      </c>
      <c r="J90" s="169"/>
      <c r="K90" s="169"/>
    </row>
    <row r="91" spans="1:209" s="65" customFormat="1" ht="40.200000000000003" x14ac:dyDescent="0.7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209" s="4" customFormat="1" ht="39" customHeight="1" x14ac:dyDescent="0.6">
      <c r="A92" s="166"/>
      <c r="B92" s="166"/>
      <c r="C92" s="166"/>
      <c r="D92" s="62" t="s">
        <v>148</v>
      </c>
      <c r="E92" s="62"/>
      <c r="F92" s="62"/>
      <c r="G92" s="62"/>
      <c r="H92" s="62"/>
      <c r="I92" s="62"/>
      <c r="J92" s="62"/>
      <c r="K92" s="62"/>
    </row>
    <row r="93" spans="1:209" s="4" customFormat="1" ht="35.4" x14ac:dyDescent="0.6">
      <c r="A93" s="66"/>
      <c r="B93" s="67"/>
      <c r="C93" s="67"/>
      <c r="D93" s="62" t="s">
        <v>149</v>
      </c>
      <c r="E93" s="62"/>
      <c r="F93" s="62"/>
      <c r="G93" s="62"/>
      <c r="H93" s="62"/>
      <c r="I93" s="63" t="s">
        <v>178</v>
      </c>
      <c r="J93" s="62"/>
      <c r="K93" s="62"/>
    </row>
    <row r="94" spans="1:209" s="4" customFormat="1" ht="30.6" x14ac:dyDescent="0.55000000000000004">
      <c r="A94" s="68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209" s="4" customFormat="1" ht="30.6" x14ac:dyDescent="0.55000000000000004">
      <c r="A95" s="69" t="s">
        <v>151</v>
      </c>
      <c r="B95" s="62"/>
      <c r="C95" s="69"/>
      <c r="D95" s="62"/>
      <c r="E95" s="69" t="s">
        <v>151</v>
      </c>
      <c r="F95" s="62"/>
      <c r="G95" s="62"/>
      <c r="H95" s="62"/>
      <c r="I95" s="62"/>
      <c r="J95" s="69" t="s">
        <v>151</v>
      </c>
      <c r="K95" s="62"/>
    </row>
    <row r="96" spans="1:209" s="4" customFormat="1" ht="22.8" x14ac:dyDescent="0.4">
      <c r="A96" s="70"/>
      <c r="B96" s="70"/>
      <c r="C96" s="71"/>
      <c r="D96" s="71"/>
      <c r="E96" s="71"/>
      <c r="F96" s="71"/>
      <c r="G96" s="71"/>
      <c r="H96" s="71"/>
      <c r="I96" s="71"/>
      <c r="J96" s="71"/>
      <c r="K96" s="71"/>
    </row>
    <row r="97" spans="1:11" s="4" customFormat="1" ht="22.8" x14ac:dyDescent="0.4">
      <c r="A97" s="70"/>
      <c r="B97" s="70"/>
      <c r="C97" s="72"/>
      <c r="D97" s="71"/>
      <c r="E97" s="71"/>
      <c r="F97" s="71"/>
      <c r="G97" s="71"/>
      <c r="H97" s="71"/>
      <c r="I97" s="71"/>
      <c r="J97" s="71"/>
      <c r="K97" s="71"/>
    </row>
    <row r="98" spans="1:11" s="4" customFormat="1" ht="15.6" x14ac:dyDescent="0.3">
      <c r="A98" s="73"/>
      <c r="B98" s="73"/>
      <c r="F98" s="74"/>
      <c r="G98" s="74"/>
      <c r="H98" s="74"/>
      <c r="I98" s="74"/>
      <c r="J98" s="74"/>
      <c r="K98" s="74"/>
    </row>
    <row r="99" spans="1:11" s="4" customFormat="1" ht="15.6" x14ac:dyDescent="0.3">
      <c r="A99" s="73"/>
      <c r="B99" s="73"/>
      <c r="F99" s="74"/>
      <c r="G99" s="74"/>
      <c r="H99" s="74"/>
      <c r="I99" s="74"/>
      <c r="J99" s="74"/>
      <c r="K99" s="74"/>
    </row>
    <row r="100" spans="1:11" s="4" customFormat="1" ht="15.6" x14ac:dyDescent="0.3">
      <c r="A100" s="73"/>
      <c r="B100" s="73"/>
      <c r="F100" s="74"/>
      <c r="G100" s="74"/>
      <c r="H100" s="74"/>
      <c r="I100" s="167"/>
      <c r="J100" s="168"/>
      <c r="K100" s="74"/>
    </row>
    <row r="101" spans="1:11" s="4" customFormat="1" ht="15.6" x14ac:dyDescent="0.3">
      <c r="A101" s="73"/>
      <c r="B101" s="73"/>
      <c r="F101" s="74"/>
      <c r="G101" s="74"/>
      <c r="H101" s="74"/>
      <c r="I101" s="74"/>
      <c r="J101" s="74"/>
      <c r="K101" s="74"/>
    </row>
    <row r="102" spans="1:11" s="4" customFormat="1" ht="15.6" x14ac:dyDescent="0.3">
      <c r="A102" s="73"/>
      <c r="B102" s="73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1:11" s="4" customFormat="1" ht="15.6" x14ac:dyDescent="0.3">
      <c r="A103" s="73"/>
      <c r="B103" s="73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1:11" s="4" customFormat="1" ht="15.6" x14ac:dyDescent="0.3">
      <c r="A104" s="73"/>
      <c r="B104" s="73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1:11" s="4" customFormat="1" ht="15.6" x14ac:dyDescent="0.3">
      <c r="A105" s="73"/>
      <c r="B105" s="73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4" customFormat="1" ht="15.6" x14ac:dyDescent="0.3">
      <c r="A106" s="73"/>
      <c r="B106" s="73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4" customFormat="1" ht="15.6" x14ac:dyDescent="0.3">
      <c r="A107" s="73"/>
      <c r="B107" s="73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4" customFormat="1" ht="15.6" x14ac:dyDescent="0.3">
      <c r="A108" s="73"/>
      <c r="B108" s="73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4" customFormat="1" ht="15.6" x14ac:dyDescent="0.3">
      <c r="A109" s="73"/>
      <c r="B109" s="73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4" customFormat="1" ht="15.6" x14ac:dyDescent="0.3">
      <c r="A110" s="73"/>
      <c r="B110" s="73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4" customFormat="1" ht="15.6" x14ac:dyDescent="0.3">
      <c r="A111" s="73"/>
      <c r="B111" s="73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 s="4" customFormat="1" ht="13.2" x14ac:dyDescent="0.25">
      <c r="A112" s="73"/>
      <c r="B112" s="73"/>
    </row>
    <row r="113" spans="1:10" s="4" customFormat="1" ht="13.2" x14ac:dyDescent="0.25">
      <c r="A113" s="73"/>
      <c r="B113" s="73"/>
    </row>
    <row r="114" spans="1:10" s="4" customFormat="1" ht="13.2" x14ac:dyDescent="0.25">
      <c r="A114" s="73"/>
      <c r="B114" s="73"/>
    </row>
    <row r="115" spans="1:10" s="4" customFormat="1" ht="13.2" x14ac:dyDescent="0.25">
      <c r="A115" s="73"/>
      <c r="B115" s="73"/>
      <c r="J115" s="77"/>
    </row>
    <row r="116" spans="1:10" s="4" customFormat="1" ht="13.2" x14ac:dyDescent="0.25">
      <c r="A116" s="73"/>
      <c r="B116" s="73"/>
    </row>
    <row r="117" spans="1:10" s="4" customFormat="1" ht="13.2" x14ac:dyDescent="0.25">
      <c r="A117" s="73"/>
      <c r="B117" s="73"/>
    </row>
    <row r="118" spans="1:10" s="4" customFormat="1" ht="13.2" x14ac:dyDescent="0.25">
      <c r="A118" s="73"/>
      <c r="B118" s="73"/>
    </row>
    <row r="119" spans="1:10" s="4" customFormat="1" ht="13.2" x14ac:dyDescent="0.25">
      <c r="A119" s="73"/>
      <c r="B119" s="73"/>
    </row>
    <row r="120" spans="1:10" s="4" customFormat="1" ht="13.2" x14ac:dyDescent="0.25">
      <c r="A120" s="73"/>
      <c r="B120" s="73"/>
    </row>
    <row r="121" spans="1:10" s="4" customFormat="1" ht="13.2" x14ac:dyDescent="0.25">
      <c r="A121" s="73"/>
      <c r="B121" s="73"/>
    </row>
    <row r="122" spans="1:10" s="4" customFormat="1" ht="13.2" x14ac:dyDescent="0.25">
      <c r="A122" s="73"/>
      <c r="B122" s="73"/>
    </row>
    <row r="123" spans="1:10" s="4" customFormat="1" ht="13.2" x14ac:dyDescent="0.25">
      <c r="A123" s="73"/>
      <c r="B123" s="73"/>
    </row>
    <row r="124" spans="1:10" s="4" customFormat="1" ht="13.2" x14ac:dyDescent="0.25">
      <c r="A124" s="73"/>
      <c r="B124" s="73"/>
    </row>
    <row r="125" spans="1:10" s="4" customFormat="1" ht="13.2" x14ac:dyDescent="0.25">
      <c r="A125" s="73"/>
      <c r="B125" s="73"/>
    </row>
    <row r="126" spans="1:10" s="4" customFormat="1" ht="13.2" x14ac:dyDescent="0.25">
      <c r="A126" s="73"/>
      <c r="B126" s="73"/>
    </row>
    <row r="127" spans="1:10" s="4" customFormat="1" ht="13.2" x14ac:dyDescent="0.25">
      <c r="A127" s="73"/>
      <c r="B127" s="73"/>
    </row>
    <row r="128" spans="1:10" s="4" customFormat="1" ht="13.2" x14ac:dyDescent="0.25">
      <c r="A128" s="73"/>
      <c r="B128" s="73"/>
    </row>
    <row r="129" spans="1:2" s="4" customFormat="1" ht="13.2" x14ac:dyDescent="0.25">
      <c r="A129" s="73"/>
      <c r="B129" s="73"/>
    </row>
    <row r="130" spans="1:2" s="4" customFormat="1" ht="13.2" x14ac:dyDescent="0.25">
      <c r="A130" s="73"/>
      <c r="B130" s="73"/>
    </row>
    <row r="131" spans="1:2" s="4" customFormat="1" ht="13.2" x14ac:dyDescent="0.25">
      <c r="A131" s="73"/>
      <c r="B131" s="73"/>
    </row>
    <row r="132" spans="1:2" s="4" customFormat="1" ht="13.2" x14ac:dyDescent="0.25">
      <c r="A132" s="73"/>
      <c r="B132" s="73"/>
    </row>
    <row r="133" spans="1:2" s="4" customFormat="1" ht="13.2" x14ac:dyDescent="0.25">
      <c r="A133" s="73"/>
      <c r="B133" s="73"/>
    </row>
    <row r="134" spans="1:2" s="4" customFormat="1" ht="13.2" x14ac:dyDescent="0.25">
      <c r="A134" s="73"/>
      <c r="B134" s="73"/>
    </row>
    <row r="135" spans="1:2" s="4" customFormat="1" ht="13.2" x14ac:dyDescent="0.25">
      <c r="A135" s="73"/>
      <c r="B135" s="73"/>
    </row>
    <row r="136" spans="1:2" s="4" customFormat="1" ht="13.2" x14ac:dyDescent="0.25">
      <c r="A136" s="73"/>
      <c r="B136" s="73"/>
    </row>
    <row r="137" spans="1:2" s="4" customFormat="1" ht="13.2" x14ac:dyDescent="0.25">
      <c r="A137" s="73"/>
      <c r="B137" s="73"/>
    </row>
    <row r="138" spans="1:2" s="4" customFormat="1" ht="13.2" x14ac:dyDescent="0.25">
      <c r="A138" s="73"/>
      <c r="B138" s="73"/>
    </row>
    <row r="139" spans="1:2" s="4" customFormat="1" ht="13.2" x14ac:dyDescent="0.25">
      <c r="A139" s="73"/>
      <c r="B139" s="73"/>
    </row>
    <row r="140" spans="1:2" s="4" customFormat="1" ht="13.2" x14ac:dyDescent="0.25">
      <c r="A140" s="73"/>
      <c r="B140" s="73"/>
    </row>
    <row r="141" spans="1:2" s="4" customFormat="1" ht="13.2" x14ac:dyDescent="0.25">
      <c r="A141" s="73"/>
      <c r="B141" s="73"/>
    </row>
    <row r="142" spans="1:2" s="4" customFormat="1" ht="13.2" x14ac:dyDescent="0.25">
      <c r="A142" s="73"/>
      <c r="B142" s="73"/>
    </row>
    <row r="143" spans="1:2" s="4" customFormat="1" ht="13.2" x14ac:dyDescent="0.25">
      <c r="A143" s="73"/>
      <c r="B143" s="73"/>
    </row>
    <row r="144" spans="1:2" s="4" customFormat="1" ht="13.2" x14ac:dyDescent="0.25">
      <c r="A144" s="73"/>
      <c r="B144" s="73"/>
    </row>
    <row r="145" spans="1:2" s="4" customFormat="1" ht="13.2" x14ac:dyDescent="0.25">
      <c r="A145" s="73"/>
      <c r="B145" s="73"/>
    </row>
    <row r="146" spans="1:2" s="4" customFormat="1" ht="13.2" x14ac:dyDescent="0.25">
      <c r="A146" s="73"/>
      <c r="B146" s="73"/>
    </row>
    <row r="147" spans="1:2" s="4" customFormat="1" ht="13.2" x14ac:dyDescent="0.25">
      <c r="A147" s="73"/>
      <c r="B147" s="73"/>
    </row>
    <row r="148" spans="1:2" s="4" customFormat="1" ht="13.2" x14ac:dyDescent="0.25">
      <c r="A148" s="73"/>
      <c r="B148" s="73"/>
    </row>
    <row r="149" spans="1:2" s="4" customFormat="1" ht="13.2" x14ac:dyDescent="0.25">
      <c r="A149" s="73"/>
      <c r="B149" s="73"/>
    </row>
    <row r="150" spans="1:2" s="4" customFormat="1" ht="13.2" x14ac:dyDescent="0.25">
      <c r="A150" s="73"/>
      <c r="B150" s="73"/>
    </row>
    <row r="151" spans="1:2" s="4" customFormat="1" ht="13.2" x14ac:dyDescent="0.25">
      <c r="A151" s="73"/>
      <c r="B151" s="73"/>
    </row>
    <row r="152" spans="1:2" s="4" customFormat="1" ht="13.2" x14ac:dyDescent="0.25">
      <c r="A152" s="73"/>
      <c r="B152" s="73"/>
    </row>
    <row r="153" spans="1:2" s="4" customFormat="1" ht="13.2" x14ac:dyDescent="0.25">
      <c r="A153" s="73"/>
      <c r="B153" s="73"/>
    </row>
    <row r="154" spans="1:2" s="4" customFormat="1" ht="13.2" x14ac:dyDescent="0.25">
      <c r="A154" s="73"/>
      <c r="B154" s="73"/>
    </row>
    <row r="155" spans="1:2" s="4" customFormat="1" ht="13.2" x14ac:dyDescent="0.25">
      <c r="A155" s="73"/>
      <c r="B155" s="73"/>
    </row>
    <row r="156" spans="1:2" s="4" customFormat="1" ht="13.2" x14ac:dyDescent="0.25">
      <c r="A156" s="73"/>
      <c r="B156" s="73"/>
    </row>
    <row r="157" spans="1:2" s="4" customFormat="1" ht="13.2" x14ac:dyDescent="0.25">
      <c r="A157" s="73"/>
      <c r="B157" s="73"/>
    </row>
    <row r="158" spans="1:2" s="4" customFormat="1" ht="13.2" x14ac:dyDescent="0.25">
      <c r="A158" s="73"/>
      <c r="B158" s="73"/>
    </row>
    <row r="159" spans="1:2" s="4" customFormat="1" ht="13.2" x14ac:dyDescent="0.25">
      <c r="A159" s="73"/>
      <c r="B159" s="73"/>
    </row>
    <row r="160" spans="1:2" s="4" customFormat="1" ht="13.2" x14ac:dyDescent="0.25">
      <c r="A160" s="73"/>
      <c r="B160" s="73"/>
    </row>
    <row r="161" spans="1:2" s="4" customFormat="1" ht="13.2" x14ac:dyDescent="0.25">
      <c r="A161" s="73"/>
      <c r="B161" s="73"/>
    </row>
    <row r="162" spans="1:2" s="4" customFormat="1" ht="13.2" x14ac:dyDescent="0.25">
      <c r="A162" s="73"/>
      <c r="B162" s="73"/>
    </row>
    <row r="163" spans="1:2" s="4" customFormat="1" ht="13.2" x14ac:dyDescent="0.25">
      <c r="A163" s="73"/>
      <c r="B163" s="73"/>
    </row>
    <row r="164" spans="1:2" s="4" customFormat="1" ht="13.2" x14ac:dyDescent="0.25">
      <c r="A164" s="73"/>
      <c r="B164" s="73"/>
    </row>
    <row r="165" spans="1:2" s="4" customFormat="1" ht="13.2" x14ac:dyDescent="0.25">
      <c r="A165" s="73"/>
      <c r="B165" s="73"/>
    </row>
    <row r="166" spans="1:2" s="4" customFormat="1" ht="13.2" x14ac:dyDescent="0.25">
      <c r="A166" s="73"/>
      <c r="B166" s="73"/>
    </row>
    <row r="167" spans="1:2" s="4" customFormat="1" ht="13.2" x14ac:dyDescent="0.25">
      <c r="A167" s="73"/>
      <c r="B167" s="73"/>
    </row>
    <row r="168" spans="1:2" s="4" customFormat="1" ht="13.2" x14ac:dyDescent="0.25">
      <c r="A168" s="73"/>
      <c r="B168" s="73"/>
    </row>
    <row r="169" spans="1:2" s="4" customFormat="1" ht="13.2" x14ac:dyDescent="0.25">
      <c r="A169" s="73"/>
      <c r="B169" s="73"/>
    </row>
    <row r="170" spans="1:2" s="4" customFormat="1" ht="13.2" x14ac:dyDescent="0.25">
      <c r="A170" s="73"/>
      <c r="B170" s="73"/>
    </row>
    <row r="171" spans="1:2" s="4" customFormat="1" ht="13.2" x14ac:dyDescent="0.25">
      <c r="A171" s="73"/>
      <c r="B171" s="73"/>
    </row>
    <row r="172" spans="1:2" s="4" customFormat="1" ht="13.2" x14ac:dyDescent="0.25">
      <c r="A172" s="73"/>
      <c r="B172" s="73"/>
    </row>
    <row r="173" spans="1:2" s="4" customFormat="1" ht="13.2" x14ac:dyDescent="0.25">
      <c r="A173" s="73"/>
      <c r="B173" s="73"/>
    </row>
    <row r="174" spans="1:2" s="4" customFormat="1" ht="13.2" x14ac:dyDescent="0.25">
      <c r="A174" s="73"/>
      <c r="B174" s="73"/>
    </row>
    <row r="175" spans="1:2" s="4" customFormat="1" ht="13.2" x14ac:dyDescent="0.25">
      <c r="A175" s="73"/>
      <c r="B175" s="73"/>
    </row>
    <row r="176" spans="1:2" s="4" customFormat="1" ht="13.2" x14ac:dyDescent="0.25">
      <c r="A176" s="73"/>
      <c r="B176" s="73"/>
    </row>
    <row r="177" spans="1:2" s="4" customFormat="1" ht="13.2" x14ac:dyDescent="0.25">
      <c r="A177" s="73"/>
      <c r="B177" s="73"/>
    </row>
    <row r="178" spans="1:2" s="4" customFormat="1" ht="13.2" x14ac:dyDescent="0.25">
      <c r="A178" s="73"/>
      <c r="B178" s="73"/>
    </row>
    <row r="179" spans="1:2" s="4" customFormat="1" ht="13.2" x14ac:dyDescent="0.25">
      <c r="A179" s="73"/>
      <c r="B179" s="73"/>
    </row>
    <row r="180" spans="1:2" s="4" customFormat="1" ht="13.2" x14ac:dyDescent="0.25">
      <c r="A180" s="73"/>
      <c r="B180" s="73"/>
    </row>
    <row r="181" spans="1:2" s="4" customFormat="1" ht="13.2" x14ac:dyDescent="0.25">
      <c r="A181" s="73"/>
      <c r="B181" s="73"/>
    </row>
    <row r="182" spans="1:2" s="4" customFormat="1" ht="13.2" x14ac:dyDescent="0.25">
      <c r="A182" s="73"/>
      <c r="B182" s="73"/>
    </row>
    <row r="183" spans="1:2" s="4" customFormat="1" ht="13.2" x14ac:dyDescent="0.25">
      <c r="A183" s="73"/>
      <c r="B183" s="73"/>
    </row>
    <row r="184" spans="1:2" s="4" customFormat="1" ht="13.2" x14ac:dyDescent="0.25">
      <c r="A184" s="73"/>
      <c r="B184" s="73"/>
    </row>
    <row r="185" spans="1:2" s="4" customFormat="1" ht="13.2" x14ac:dyDescent="0.25">
      <c r="A185" s="73"/>
      <c r="B185" s="73"/>
    </row>
    <row r="186" spans="1:2" s="4" customFormat="1" ht="13.2" x14ac:dyDescent="0.25">
      <c r="A186" s="73"/>
      <c r="B186" s="73"/>
    </row>
    <row r="187" spans="1:2" s="4" customFormat="1" ht="13.2" x14ac:dyDescent="0.25">
      <c r="A187" s="73"/>
      <c r="B187" s="73"/>
    </row>
    <row r="188" spans="1:2" s="4" customFormat="1" ht="13.2" x14ac:dyDescent="0.25">
      <c r="A188" s="73"/>
      <c r="B188" s="73"/>
    </row>
    <row r="189" spans="1:2" s="4" customFormat="1" ht="13.2" x14ac:dyDescent="0.25">
      <c r="A189" s="73"/>
      <c r="B189" s="73"/>
    </row>
    <row r="190" spans="1:2" s="4" customFormat="1" ht="13.2" x14ac:dyDescent="0.25">
      <c r="A190" s="73"/>
      <c r="B190" s="73"/>
    </row>
    <row r="191" spans="1:2" s="4" customFormat="1" ht="13.2" x14ac:dyDescent="0.25">
      <c r="A191" s="73"/>
      <c r="B191" s="73"/>
    </row>
    <row r="192" spans="1:2" s="4" customFormat="1" ht="13.2" x14ac:dyDescent="0.25">
      <c r="A192" s="73"/>
      <c r="B192" s="73"/>
    </row>
    <row r="193" spans="1:2" s="4" customFormat="1" ht="13.2" x14ac:dyDescent="0.25">
      <c r="A193" s="73"/>
      <c r="B193" s="73"/>
    </row>
    <row r="194" spans="1:2" s="4" customFormat="1" ht="13.2" x14ac:dyDescent="0.25">
      <c r="A194" s="73"/>
      <c r="B194" s="73"/>
    </row>
    <row r="195" spans="1:2" s="4" customFormat="1" ht="13.2" x14ac:dyDescent="0.25">
      <c r="A195" s="73"/>
      <c r="B195" s="73"/>
    </row>
    <row r="196" spans="1:2" s="4" customFormat="1" ht="13.2" x14ac:dyDescent="0.25">
      <c r="A196" s="73"/>
      <c r="B196" s="73"/>
    </row>
    <row r="197" spans="1:2" s="4" customFormat="1" ht="13.2" x14ac:dyDescent="0.25">
      <c r="A197" s="73"/>
      <c r="B197" s="73"/>
    </row>
    <row r="198" spans="1:2" s="4" customFormat="1" ht="13.2" x14ac:dyDescent="0.25">
      <c r="A198" s="73"/>
      <c r="B198" s="73"/>
    </row>
    <row r="199" spans="1:2" s="4" customFormat="1" ht="13.2" x14ac:dyDescent="0.25">
      <c r="A199" s="73"/>
      <c r="B199" s="73"/>
    </row>
    <row r="200" spans="1:2" s="4" customFormat="1" ht="13.2" x14ac:dyDescent="0.25">
      <c r="A200" s="73"/>
      <c r="B200" s="73"/>
    </row>
    <row r="201" spans="1:2" s="4" customFormat="1" ht="13.2" x14ac:dyDescent="0.25">
      <c r="A201" s="73"/>
      <c r="B201" s="73"/>
    </row>
    <row r="202" spans="1:2" s="4" customFormat="1" ht="13.2" x14ac:dyDescent="0.25">
      <c r="A202" s="73"/>
      <c r="B202" s="73"/>
    </row>
    <row r="203" spans="1:2" s="4" customFormat="1" ht="13.2" x14ac:dyDescent="0.25">
      <c r="A203" s="73"/>
      <c r="B203" s="73"/>
    </row>
    <row r="204" spans="1:2" s="4" customFormat="1" ht="13.2" x14ac:dyDescent="0.25">
      <c r="A204" s="73"/>
      <c r="B204" s="73"/>
    </row>
    <row r="205" spans="1:2" s="4" customFormat="1" ht="13.2" x14ac:dyDescent="0.25">
      <c r="A205" s="73"/>
      <c r="B205" s="73"/>
    </row>
    <row r="206" spans="1:2" s="4" customFormat="1" ht="13.2" x14ac:dyDescent="0.25">
      <c r="A206" s="73"/>
      <c r="B206" s="73"/>
    </row>
    <row r="207" spans="1:2" s="4" customFormat="1" ht="13.2" x14ac:dyDescent="0.25">
      <c r="A207" s="73"/>
      <c r="B207" s="73"/>
    </row>
    <row r="208" spans="1:2" s="4" customFormat="1" ht="13.2" x14ac:dyDescent="0.25">
      <c r="A208" s="73"/>
      <c r="B208" s="73"/>
    </row>
    <row r="209" spans="1:2" s="4" customFormat="1" ht="13.2" x14ac:dyDescent="0.25">
      <c r="A209" s="73"/>
      <c r="B209" s="73"/>
    </row>
    <row r="210" spans="1:2" s="4" customFormat="1" ht="13.2" x14ac:dyDescent="0.25">
      <c r="A210" s="73"/>
      <c r="B210" s="73"/>
    </row>
    <row r="211" spans="1:2" s="4" customFormat="1" ht="13.2" x14ac:dyDescent="0.25">
      <c r="A211" s="73"/>
      <c r="B211" s="73"/>
    </row>
    <row r="212" spans="1:2" s="4" customFormat="1" ht="13.2" x14ac:dyDescent="0.25">
      <c r="A212" s="73"/>
      <c r="B212" s="73"/>
    </row>
    <row r="213" spans="1:2" s="4" customFormat="1" ht="13.2" x14ac:dyDescent="0.25">
      <c r="A213" s="73"/>
      <c r="B213" s="73"/>
    </row>
    <row r="214" spans="1:2" s="4" customFormat="1" ht="13.2" x14ac:dyDescent="0.25">
      <c r="A214" s="73"/>
      <c r="B214" s="73"/>
    </row>
    <row r="215" spans="1:2" s="4" customFormat="1" ht="13.2" x14ac:dyDescent="0.25">
      <c r="A215" s="73"/>
      <c r="B215" s="73"/>
    </row>
    <row r="216" spans="1:2" s="4" customFormat="1" ht="13.2" x14ac:dyDescent="0.25">
      <c r="A216" s="73"/>
      <c r="B216" s="73"/>
    </row>
    <row r="217" spans="1:2" s="4" customFormat="1" ht="13.2" x14ac:dyDescent="0.25">
      <c r="A217" s="73"/>
      <c r="B217" s="73"/>
    </row>
    <row r="218" spans="1:2" s="4" customFormat="1" ht="13.2" x14ac:dyDescent="0.25">
      <c r="A218" s="73"/>
      <c r="B218" s="73"/>
    </row>
    <row r="219" spans="1:2" s="4" customFormat="1" ht="13.2" x14ac:dyDescent="0.25">
      <c r="A219" s="73"/>
      <c r="B219" s="73"/>
    </row>
    <row r="220" spans="1:2" s="4" customFormat="1" ht="13.2" x14ac:dyDescent="0.25">
      <c r="A220" s="73"/>
      <c r="B220" s="73"/>
    </row>
    <row r="221" spans="1:2" s="4" customFormat="1" ht="13.2" x14ac:dyDescent="0.25">
      <c r="A221" s="73"/>
      <c r="B221" s="73"/>
    </row>
    <row r="222" spans="1:2" s="4" customFormat="1" ht="13.2" x14ac:dyDescent="0.25">
      <c r="A222" s="73"/>
      <c r="B222" s="73"/>
    </row>
    <row r="223" spans="1:2" s="4" customFormat="1" ht="13.2" x14ac:dyDescent="0.25">
      <c r="A223" s="73"/>
      <c r="B223" s="73"/>
    </row>
    <row r="224" spans="1:2" s="4" customFormat="1" ht="13.2" x14ac:dyDescent="0.25">
      <c r="A224" s="73"/>
      <c r="B224" s="73"/>
    </row>
    <row r="225" spans="1:2" s="4" customFormat="1" ht="13.2" x14ac:dyDescent="0.25">
      <c r="A225" s="73"/>
      <c r="B225" s="73"/>
    </row>
    <row r="226" spans="1:2" s="4" customFormat="1" ht="13.2" x14ac:dyDescent="0.25">
      <c r="A226" s="73"/>
      <c r="B226" s="73"/>
    </row>
    <row r="227" spans="1:2" s="4" customFormat="1" ht="13.2" x14ac:dyDescent="0.25">
      <c r="A227" s="73"/>
      <c r="B227" s="73"/>
    </row>
    <row r="228" spans="1:2" s="4" customFormat="1" ht="13.2" x14ac:dyDescent="0.25">
      <c r="A228" s="73"/>
      <c r="B228" s="73"/>
    </row>
    <row r="229" spans="1:2" s="4" customFormat="1" ht="13.2" x14ac:dyDescent="0.25">
      <c r="A229" s="73"/>
      <c r="B229" s="73"/>
    </row>
    <row r="230" spans="1:2" s="4" customFormat="1" ht="13.2" x14ac:dyDescent="0.25">
      <c r="A230" s="73"/>
      <c r="B230" s="73"/>
    </row>
    <row r="231" spans="1:2" s="4" customFormat="1" ht="13.2" x14ac:dyDescent="0.25">
      <c r="A231" s="73"/>
      <c r="B231" s="73"/>
    </row>
    <row r="232" spans="1:2" s="4" customFormat="1" ht="13.2" x14ac:dyDescent="0.25">
      <c r="A232" s="73"/>
      <c r="B232" s="73"/>
    </row>
    <row r="233" spans="1:2" s="4" customFormat="1" ht="13.2" x14ac:dyDescent="0.25">
      <c r="A233" s="73"/>
      <c r="B233" s="73"/>
    </row>
    <row r="234" spans="1:2" s="4" customFormat="1" ht="13.2" x14ac:dyDescent="0.25">
      <c r="A234" s="73"/>
      <c r="B234" s="73"/>
    </row>
    <row r="235" spans="1:2" s="4" customFormat="1" ht="13.2" x14ac:dyDescent="0.25">
      <c r="A235" s="73"/>
      <c r="B235" s="73"/>
    </row>
    <row r="236" spans="1:2" s="4" customFormat="1" ht="13.2" x14ac:dyDescent="0.25">
      <c r="A236" s="73"/>
      <c r="B236" s="73"/>
    </row>
    <row r="237" spans="1:2" s="4" customFormat="1" ht="13.2" x14ac:dyDescent="0.25">
      <c r="A237" s="73"/>
      <c r="B237" s="73"/>
    </row>
    <row r="238" spans="1:2" s="4" customFormat="1" ht="13.2" x14ac:dyDescent="0.25">
      <c r="A238" s="73"/>
      <c r="B238" s="73"/>
    </row>
    <row r="239" spans="1:2" s="4" customFormat="1" ht="13.2" x14ac:dyDescent="0.25">
      <c r="A239" s="73"/>
      <c r="B239" s="73"/>
    </row>
    <row r="240" spans="1:2" s="4" customFormat="1" ht="13.2" x14ac:dyDescent="0.25">
      <c r="A240" s="73"/>
      <c r="B240" s="73"/>
    </row>
    <row r="241" spans="1:2" s="4" customFormat="1" ht="13.2" x14ac:dyDescent="0.25">
      <c r="A241" s="73"/>
      <c r="B241" s="73"/>
    </row>
    <row r="242" spans="1:2" s="4" customFormat="1" ht="13.2" x14ac:dyDescent="0.25">
      <c r="A242" s="73"/>
      <c r="B242" s="73"/>
    </row>
    <row r="243" spans="1:2" s="4" customFormat="1" ht="13.2" x14ac:dyDescent="0.25">
      <c r="A243" s="73"/>
      <c r="B243" s="73"/>
    </row>
    <row r="244" spans="1:2" s="4" customFormat="1" ht="13.2" x14ac:dyDescent="0.25">
      <c r="A244" s="73"/>
      <c r="B244" s="73"/>
    </row>
    <row r="245" spans="1:2" s="4" customFormat="1" ht="13.2" x14ac:dyDescent="0.25">
      <c r="A245" s="73"/>
      <c r="B245" s="73"/>
    </row>
    <row r="246" spans="1:2" s="4" customFormat="1" ht="13.2" x14ac:dyDescent="0.25">
      <c r="A246" s="73"/>
      <c r="B246" s="73"/>
    </row>
    <row r="247" spans="1:2" s="4" customFormat="1" ht="13.2" x14ac:dyDescent="0.25">
      <c r="A247" s="73"/>
      <c r="B247" s="73"/>
    </row>
    <row r="248" spans="1:2" s="4" customFormat="1" ht="13.2" x14ac:dyDescent="0.25">
      <c r="A248" s="73"/>
      <c r="B248" s="73"/>
    </row>
    <row r="249" spans="1:2" s="4" customFormat="1" ht="13.2" x14ac:dyDescent="0.25">
      <c r="A249" s="73"/>
      <c r="B249" s="73"/>
    </row>
    <row r="250" spans="1:2" s="4" customFormat="1" ht="13.2" x14ac:dyDescent="0.25">
      <c r="A250" s="73"/>
      <c r="B250" s="73"/>
    </row>
    <row r="251" spans="1:2" s="4" customFormat="1" ht="13.2" x14ac:dyDescent="0.25">
      <c r="A251" s="73"/>
      <c r="B251" s="73"/>
    </row>
    <row r="252" spans="1:2" s="4" customFormat="1" ht="13.2" x14ac:dyDescent="0.25">
      <c r="A252" s="73"/>
      <c r="B252" s="73"/>
    </row>
    <row r="253" spans="1:2" s="4" customFormat="1" ht="13.2" x14ac:dyDescent="0.25">
      <c r="A253" s="73"/>
      <c r="B253" s="73"/>
    </row>
    <row r="254" spans="1:2" s="4" customFormat="1" ht="13.2" x14ac:dyDescent="0.25">
      <c r="A254" s="73"/>
      <c r="B254" s="73"/>
    </row>
    <row r="255" spans="1:2" s="4" customFormat="1" ht="13.2" x14ac:dyDescent="0.25">
      <c r="A255" s="73"/>
      <c r="B255" s="73"/>
    </row>
    <row r="256" spans="1:2" s="4" customFormat="1" ht="13.2" x14ac:dyDescent="0.25">
      <c r="A256" s="73"/>
      <c r="B256" s="73"/>
    </row>
    <row r="257" spans="1:2" s="4" customFormat="1" ht="13.2" x14ac:dyDescent="0.25">
      <c r="A257" s="73"/>
      <c r="B257" s="73"/>
    </row>
    <row r="258" spans="1:2" s="4" customFormat="1" ht="13.2" x14ac:dyDescent="0.25">
      <c r="A258" s="73"/>
      <c r="B258" s="73"/>
    </row>
    <row r="259" spans="1:2" s="4" customFormat="1" ht="13.2" x14ac:dyDescent="0.25">
      <c r="A259" s="73"/>
      <c r="B259" s="73"/>
    </row>
    <row r="260" spans="1:2" s="4" customFormat="1" ht="13.2" x14ac:dyDescent="0.25">
      <c r="A260" s="73"/>
      <c r="B260" s="73"/>
    </row>
    <row r="261" spans="1:2" s="4" customFormat="1" ht="13.2" x14ac:dyDescent="0.25">
      <c r="A261" s="73"/>
      <c r="B261" s="73"/>
    </row>
    <row r="262" spans="1:2" s="4" customFormat="1" ht="13.2" x14ac:dyDescent="0.25">
      <c r="A262" s="73"/>
      <c r="B262" s="73"/>
    </row>
    <row r="263" spans="1:2" s="4" customFormat="1" ht="13.2" x14ac:dyDescent="0.25">
      <c r="A263" s="73"/>
      <c r="B263" s="73"/>
    </row>
    <row r="264" spans="1:2" s="4" customFormat="1" ht="13.2" x14ac:dyDescent="0.25">
      <c r="A264" s="73"/>
      <c r="B264" s="73"/>
    </row>
    <row r="265" spans="1:2" s="4" customFormat="1" ht="13.2" x14ac:dyDescent="0.25">
      <c r="A265" s="73"/>
      <c r="B265" s="73"/>
    </row>
    <row r="266" spans="1:2" s="4" customFormat="1" ht="13.2" x14ac:dyDescent="0.25">
      <c r="A266" s="73"/>
      <c r="B266" s="73"/>
    </row>
    <row r="267" spans="1:2" s="4" customFormat="1" ht="13.2" x14ac:dyDescent="0.25">
      <c r="A267" s="73"/>
      <c r="B267" s="73"/>
    </row>
    <row r="268" spans="1:2" s="4" customFormat="1" ht="13.2" x14ac:dyDescent="0.25">
      <c r="A268" s="73"/>
      <c r="B268" s="73"/>
    </row>
    <row r="269" spans="1:2" s="4" customFormat="1" ht="13.2" x14ac:dyDescent="0.25">
      <c r="A269" s="73"/>
      <c r="B269" s="73"/>
    </row>
    <row r="270" spans="1:2" s="4" customFormat="1" ht="13.2" x14ac:dyDescent="0.25">
      <c r="A270" s="73"/>
      <c r="B270" s="73"/>
    </row>
    <row r="271" spans="1:2" s="4" customFormat="1" ht="13.2" x14ac:dyDescent="0.25">
      <c r="A271" s="73"/>
      <c r="B271" s="73"/>
    </row>
    <row r="272" spans="1:2" s="4" customFormat="1" ht="13.2" x14ac:dyDescent="0.25">
      <c r="A272" s="73"/>
      <c r="B272" s="73"/>
    </row>
    <row r="273" spans="1:2" s="4" customFormat="1" ht="13.2" x14ac:dyDescent="0.25">
      <c r="A273" s="73"/>
      <c r="B273" s="73"/>
    </row>
    <row r="274" spans="1:2" s="4" customFormat="1" ht="13.2" x14ac:dyDescent="0.25">
      <c r="A274" s="73"/>
      <c r="B274" s="73"/>
    </row>
    <row r="275" spans="1:2" s="4" customFormat="1" ht="13.2" x14ac:dyDescent="0.25">
      <c r="A275" s="73"/>
      <c r="B275" s="73"/>
    </row>
    <row r="276" spans="1:2" s="4" customFormat="1" ht="13.2" x14ac:dyDescent="0.25">
      <c r="A276" s="73"/>
      <c r="B276" s="73"/>
    </row>
    <row r="277" spans="1:2" s="4" customFormat="1" ht="13.2" x14ac:dyDescent="0.25">
      <c r="A277" s="73"/>
      <c r="B277" s="73"/>
    </row>
    <row r="278" spans="1:2" s="4" customFormat="1" ht="13.2" x14ac:dyDescent="0.25">
      <c r="A278" s="73"/>
      <c r="B278" s="73"/>
    </row>
    <row r="279" spans="1:2" s="4" customFormat="1" ht="13.2" x14ac:dyDescent="0.25">
      <c r="A279" s="73"/>
      <c r="B279" s="73"/>
    </row>
    <row r="280" spans="1:2" s="4" customFormat="1" ht="13.2" x14ac:dyDescent="0.25">
      <c r="A280" s="73"/>
      <c r="B280" s="73"/>
    </row>
    <row r="281" spans="1:2" s="4" customFormat="1" ht="13.2" x14ac:dyDescent="0.25">
      <c r="A281" s="73"/>
      <c r="B281" s="73"/>
    </row>
    <row r="282" spans="1:2" s="4" customFormat="1" ht="13.2" x14ac:dyDescent="0.25">
      <c r="A282" s="73"/>
      <c r="B282" s="73"/>
    </row>
    <row r="283" spans="1:2" s="4" customFormat="1" ht="13.2" x14ac:dyDescent="0.25">
      <c r="A283" s="73"/>
      <c r="B283" s="73"/>
    </row>
    <row r="284" spans="1:2" s="4" customFormat="1" ht="13.2" x14ac:dyDescent="0.25">
      <c r="A284" s="73"/>
      <c r="B284" s="73"/>
    </row>
    <row r="285" spans="1:2" s="4" customFormat="1" ht="13.2" x14ac:dyDescent="0.25">
      <c r="A285" s="73"/>
      <c r="B285" s="73"/>
    </row>
    <row r="286" spans="1:2" s="4" customFormat="1" ht="13.2" x14ac:dyDescent="0.25">
      <c r="A286" s="73"/>
      <c r="B286" s="73"/>
    </row>
    <row r="287" spans="1:2" s="4" customFormat="1" ht="13.2" x14ac:dyDescent="0.25">
      <c r="A287" s="73"/>
      <c r="B287" s="73"/>
    </row>
    <row r="288" spans="1:2" s="4" customFormat="1" ht="13.2" x14ac:dyDescent="0.25">
      <c r="A288" s="73"/>
      <c r="B288" s="73"/>
    </row>
    <row r="289" spans="1:2" s="4" customFormat="1" ht="13.2" x14ac:dyDescent="0.25">
      <c r="A289" s="73"/>
      <c r="B289" s="73"/>
    </row>
    <row r="290" spans="1:2" s="4" customFormat="1" ht="13.2" x14ac:dyDescent="0.25">
      <c r="A290" s="73"/>
      <c r="B290" s="73"/>
    </row>
    <row r="291" spans="1:2" s="4" customFormat="1" ht="13.2" x14ac:dyDescent="0.25">
      <c r="A291" s="73"/>
      <c r="B291" s="73"/>
    </row>
    <row r="292" spans="1:2" s="4" customFormat="1" ht="13.2" x14ac:dyDescent="0.25">
      <c r="A292" s="73"/>
      <c r="B292" s="73"/>
    </row>
    <row r="293" spans="1:2" s="4" customFormat="1" ht="13.2" x14ac:dyDescent="0.25">
      <c r="A293" s="73"/>
      <c r="B293" s="73"/>
    </row>
    <row r="294" spans="1:2" s="4" customFormat="1" ht="13.2" x14ac:dyDescent="0.25">
      <c r="A294" s="73"/>
      <c r="B294" s="73"/>
    </row>
    <row r="295" spans="1:2" s="4" customFormat="1" ht="13.2" x14ac:dyDescent="0.25">
      <c r="A295" s="73"/>
      <c r="B295" s="73"/>
    </row>
    <row r="296" spans="1:2" s="4" customFormat="1" ht="13.2" x14ac:dyDescent="0.25">
      <c r="A296" s="73"/>
      <c r="B296" s="73"/>
    </row>
    <row r="297" spans="1:2" s="4" customFormat="1" ht="13.2" x14ac:dyDescent="0.25">
      <c r="A297" s="73"/>
      <c r="B297" s="73"/>
    </row>
    <row r="298" spans="1:2" s="4" customFormat="1" ht="13.2" x14ac:dyDescent="0.25">
      <c r="A298" s="73"/>
      <c r="B298" s="73"/>
    </row>
    <row r="299" spans="1:2" s="4" customFormat="1" ht="13.2" x14ac:dyDescent="0.25">
      <c r="A299" s="73"/>
      <c r="B299" s="73"/>
    </row>
    <row r="300" spans="1:2" s="4" customFormat="1" ht="13.2" x14ac:dyDescent="0.25">
      <c r="A300" s="73"/>
      <c r="B300" s="73"/>
    </row>
    <row r="301" spans="1:2" s="4" customFormat="1" ht="13.2" x14ac:dyDescent="0.25">
      <c r="A301" s="73"/>
      <c r="B301" s="73"/>
    </row>
    <row r="302" spans="1:2" x14ac:dyDescent="0.3">
      <c r="A302" s="78"/>
      <c r="B302" s="78"/>
    </row>
    <row r="303" spans="1:2" x14ac:dyDescent="0.3">
      <c r="A303" s="78"/>
      <c r="B303" s="78"/>
    </row>
    <row r="304" spans="1:2" x14ac:dyDescent="0.3">
      <c r="A304" s="78"/>
      <c r="B304" s="78"/>
    </row>
    <row r="305" spans="1:2" x14ac:dyDescent="0.3">
      <c r="A305" s="78"/>
      <c r="B305" s="78"/>
    </row>
    <row r="306" spans="1:2" x14ac:dyDescent="0.3">
      <c r="A306" s="78"/>
      <c r="B306" s="78"/>
    </row>
    <row r="307" spans="1:2" x14ac:dyDescent="0.3">
      <c r="A307" s="78"/>
      <c r="B307" s="78"/>
    </row>
    <row r="308" spans="1:2" x14ac:dyDescent="0.3">
      <c r="A308" s="78"/>
      <c r="B308" s="78"/>
    </row>
    <row r="309" spans="1:2" x14ac:dyDescent="0.3">
      <c r="A309" s="78"/>
      <c r="B309" s="78"/>
    </row>
    <row r="310" spans="1:2" x14ac:dyDescent="0.3">
      <c r="A310" s="78"/>
      <c r="B310" s="78"/>
    </row>
    <row r="311" spans="1:2" x14ac:dyDescent="0.3">
      <c r="A311" s="78"/>
      <c r="B311" s="78"/>
    </row>
    <row r="312" spans="1:2" x14ac:dyDescent="0.3">
      <c r="A312" s="78"/>
      <c r="B312" s="78"/>
    </row>
    <row r="313" spans="1:2" x14ac:dyDescent="0.3">
      <c r="A313" s="78"/>
      <c r="B313" s="78"/>
    </row>
    <row r="314" spans="1:2" x14ac:dyDescent="0.3">
      <c r="A314" s="78"/>
      <c r="B314" s="78"/>
    </row>
    <row r="315" spans="1:2" x14ac:dyDescent="0.3">
      <c r="A315" s="78"/>
      <c r="B315" s="78"/>
    </row>
    <row r="316" spans="1:2" x14ac:dyDescent="0.3">
      <c r="A316" s="78"/>
      <c r="B316" s="78"/>
    </row>
    <row r="317" spans="1:2" x14ac:dyDescent="0.3">
      <c r="A317" s="78"/>
      <c r="B317" s="78"/>
    </row>
    <row r="318" spans="1:2" x14ac:dyDescent="0.3">
      <c r="A318" s="78"/>
      <c r="B318" s="78"/>
    </row>
    <row r="319" spans="1:2" x14ac:dyDescent="0.3">
      <c r="A319" s="78"/>
      <c r="B319" s="78"/>
    </row>
    <row r="320" spans="1:2" x14ac:dyDescent="0.3">
      <c r="A320" s="78"/>
      <c r="B320" s="78"/>
    </row>
    <row r="321" spans="1:2" x14ac:dyDescent="0.3">
      <c r="A321" s="78"/>
      <c r="B321" s="78"/>
    </row>
    <row r="322" spans="1:2" x14ac:dyDescent="0.3">
      <c r="A322" s="78"/>
      <c r="B322" s="78"/>
    </row>
    <row r="323" spans="1:2" x14ac:dyDescent="0.3">
      <c r="A323" s="78"/>
      <c r="B323" s="78"/>
    </row>
    <row r="324" spans="1:2" x14ac:dyDescent="0.3">
      <c r="A324" s="78"/>
      <c r="B324" s="78"/>
    </row>
    <row r="325" spans="1:2" x14ac:dyDescent="0.3">
      <c r="A325" s="78"/>
      <c r="B325" s="78"/>
    </row>
    <row r="326" spans="1:2" x14ac:dyDescent="0.3">
      <c r="A326" s="78"/>
      <c r="B326" s="78"/>
    </row>
    <row r="327" spans="1:2" x14ac:dyDescent="0.3">
      <c r="A327" s="78"/>
      <c r="B327" s="78"/>
    </row>
    <row r="328" spans="1:2" x14ac:dyDescent="0.3">
      <c r="A328" s="78"/>
      <c r="B328" s="78"/>
    </row>
    <row r="329" spans="1:2" x14ac:dyDescent="0.3">
      <c r="A329" s="78"/>
      <c r="B329" s="78"/>
    </row>
    <row r="330" spans="1:2" x14ac:dyDescent="0.3">
      <c r="A330" s="78"/>
      <c r="B330" s="78"/>
    </row>
    <row r="331" spans="1:2" x14ac:dyDescent="0.3">
      <c r="A331" s="78"/>
      <c r="B331" s="78"/>
    </row>
    <row r="332" spans="1:2" x14ac:dyDescent="0.3">
      <c r="A332" s="78"/>
      <c r="B332" s="78"/>
    </row>
    <row r="333" spans="1:2" x14ac:dyDescent="0.3">
      <c r="A333" s="78"/>
      <c r="B333" s="78"/>
    </row>
    <row r="334" spans="1:2" x14ac:dyDescent="0.3">
      <c r="A334" s="78"/>
      <c r="B334" s="78"/>
    </row>
    <row r="335" spans="1:2" x14ac:dyDescent="0.3">
      <c r="A335" s="78"/>
      <c r="B335" s="78"/>
    </row>
    <row r="336" spans="1:2" x14ac:dyDescent="0.3">
      <c r="A336" s="78"/>
      <c r="B336" s="78"/>
    </row>
    <row r="337" spans="1:2" x14ac:dyDescent="0.3">
      <c r="A337" s="78"/>
      <c r="B337" s="78"/>
    </row>
    <row r="338" spans="1:2" x14ac:dyDescent="0.3">
      <c r="A338" s="78"/>
      <c r="B338" s="78"/>
    </row>
    <row r="339" spans="1:2" x14ac:dyDescent="0.3">
      <c r="A339" s="78"/>
      <c r="B339" s="78"/>
    </row>
    <row r="340" spans="1:2" x14ac:dyDescent="0.3">
      <c r="A340" s="78"/>
      <c r="B340" s="78"/>
    </row>
    <row r="341" spans="1:2" x14ac:dyDescent="0.3">
      <c r="A341" s="78"/>
      <c r="B341" s="78"/>
    </row>
    <row r="342" spans="1:2" x14ac:dyDescent="0.3">
      <c r="A342" s="78"/>
      <c r="B342" s="78"/>
    </row>
    <row r="343" spans="1:2" x14ac:dyDescent="0.3">
      <c r="A343" s="78"/>
      <c r="B343" s="78"/>
    </row>
    <row r="344" spans="1:2" x14ac:dyDescent="0.3">
      <c r="A344" s="78"/>
      <c r="B344" s="78"/>
    </row>
    <row r="345" spans="1:2" x14ac:dyDescent="0.3">
      <c r="A345" s="78"/>
      <c r="B345" s="78"/>
    </row>
    <row r="346" spans="1:2" x14ac:dyDescent="0.3">
      <c r="A346" s="78"/>
      <c r="B346" s="78"/>
    </row>
    <row r="347" spans="1:2" x14ac:dyDescent="0.3">
      <c r="A347" s="78"/>
      <c r="B347" s="78"/>
    </row>
    <row r="348" spans="1:2" x14ac:dyDescent="0.3">
      <c r="A348" s="78"/>
      <c r="B348" s="78"/>
    </row>
    <row r="349" spans="1:2" x14ac:dyDescent="0.3">
      <c r="A349" s="78"/>
      <c r="B349" s="78"/>
    </row>
    <row r="350" spans="1:2" x14ac:dyDescent="0.3">
      <c r="A350" s="78"/>
      <c r="B350" s="78"/>
    </row>
    <row r="351" spans="1:2" x14ac:dyDescent="0.3">
      <c r="A351" s="78"/>
      <c r="B351" s="78"/>
    </row>
    <row r="352" spans="1:2" x14ac:dyDescent="0.3">
      <c r="A352" s="78"/>
      <c r="B352" s="78"/>
    </row>
    <row r="353" spans="1:2" x14ac:dyDescent="0.3">
      <c r="A353" s="78"/>
      <c r="B353" s="78"/>
    </row>
    <row r="354" spans="1:2" x14ac:dyDescent="0.3">
      <c r="A354" s="78"/>
      <c r="B354" s="78"/>
    </row>
    <row r="355" spans="1:2" x14ac:dyDescent="0.3">
      <c r="A355" s="78"/>
      <c r="B355" s="78"/>
    </row>
    <row r="356" spans="1:2" x14ac:dyDescent="0.3">
      <c r="A356" s="78"/>
      <c r="B356" s="78"/>
    </row>
    <row r="357" spans="1:2" x14ac:dyDescent="0.3">
      <c r="A357" s="78"/>
      <c r="B357" s="78"/>
    </row>
    <row r="358" spans="1:2" x14ac:dyDescent="0.3">
      <c r="A358" s="78"/>
      <c r="B358" s="78"/>
    </row>
    <row r="359" spans="1:2" x14ac:dyDescent="0.3">
      <c r="A359" s="78"/>
      <c r="B359" s="78"/>
    </row>
    <row r="360" spans="1:2" x14ac:dyDescent="0.3">
      <c r="A360" s="78"/>
      <c r="B360" s="78"/>
    </row>
    <row r="361" spans="1:2" x14ac:dyDescent="0.3">
      <c r="A361" s="78"/>
      <c r="B361" s="78"/>
    </row>
    <row r="362" spans="1:2" x14ac:dyDescent="0.3">
      <c r="A362" s="78"/>
      <c r="B362" s="78"/>
    </row>
    <row r="363" spans="1:2" x14ac:dyDescent="0.3">
      <c r="A363" s="78"/>
      <c r="B363" s="78"/>
    </row>
    <row r="364" spans="1:2" x14ac:dyDescent="0.3">
      <c r="A364" s="78"/>
      <c r="B364" s="78"/>
    </row>
    <row r="365" spans="1:2" x14ac:dyDescent="0.3">
      <c r="A365" s="78"/>
      <c r="B365" s="78"/>
    </row>
    <row r="366" spans="1:2" x14ac:dyDescent="0.3">
      <c r="A366" s="78"/>
      <c r="B366" s="78"/>
    </row>
    <row r="367" spans="1:2" x14ac:dyDescent="0.3">
      <c r="A367" s="78"/>
      <c r="B367" s="78"/>
    </row>
  </sheetData>
  <mergeCells count="177"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T83:U83"/>
    <mergeCell ref="V83:W83"/>
    <mergeCell ref="X83:Y83"/>
    <mergeCell ref="Z83:AA83"/>
    <mergeCell ref="AB83:AC83"/>
    <mergeCell ref="AD83:AE83"/>
    <mergeCell ref="B75:C75"/>
    <mergeCell ref="B82:B83"/>
    <mergeCell ref="L83:M83"/>
    <mergeCell ref="N83:O83"/>
    <mergeCell ref="P83:Q83"/>
    <mergeCell ref="R83:S83"/>
    <mergeCell ref="AR83:AS83"/>
    <mergeCell ref="AT83:AU83"/>
    <mergeCell ref="AV83:AW83"/>
    <mergeCell ref="AX83:AY83"/>
    <mergeCell ref="AZ83:BA83"/>
    <mergeCell ref="BB83:BC83"/>
    <mergeCell ref="AF83:AG83"/>
    <mergeCell ref="AH83:AI83"/>
    <mergeCell ref="AJ83:AK83"/>
    <mergeCell ref="AL83:AM83"/>
    <mergeCell ref="AN83:AO83"/>
    <mergeCell ref="AP83:AQ83"/>
    <mergeCell ref="BP83:BQ83"/>
    <mergeCell ref="BR83:BS83"/>
    <mergeCell ref="BT83:BU83"/>
    <mergeCell ref="BV83:BW83"/>
    <mergeCell ref="BX83:BY83"/>
    <mergeCell ref="BZ83:CA83"/>
    <mergeCell ref="BD83:BE83"/>
    <mergeCell ref="BF83:BG83"/>
    <mergeCell ref="BH83:BI83"/>
    <mergeCell ref="BJ83:BK83"/>
    <mergeCell ref="BL83:BM83"/>
    <mergeCell ref="BN83:BO83"/>
    <mergeCell ref="CN83:CO83"/>
    <mergeCell ref="CP83:CQ83"/>
    <mergeCell ref="CR83:CS83"/>
    <mergeCell ref="CT83:CU83"/>
    <mergeCell ref="CV83:CW83"/>
    <mergeCell ref="CX83:CY83"/>
    <mergeCell ref="CB83:CC83"/>
    <mergeCell ref="CD83:CE83"/>
    <mergeCell ref="CF83:CG83"/>
    <mergeCell ref="CH83:CI83"/>
    <mergeCell ref="CJ83:CK83"/>
    <mergeCell ref="CL83:CM83"/>
    <mergeCell ref="DL83:DM83"/>
    <mergeCell ref="DN83:DO83"/>
    <mergeCell ref="DP83:DQ83"/>
    <mergeCell ref="DR83:DS83"/>
    <mergeCell ref="DT83:DU83"/>
    <mergeCell ref="DV83:DW83"/>
    <mergeCell ref="CZ83:DA83"/>
    <mergeCell ref="DB83:DC83"/>
    <mergeCell ref="DD83:DE83"/>
    <mergeCell ref="DF83:DG83"/>
    <mergeCell ref="DH83:DI83"/>
    <mergeCell ref="DJ83:DK83"/>
    <mergeCell ref="EJ83:EK83"/>
    <mergeCell ref="EL83:EM83"/>
    <mergeCell ref="EN83:EO83"/>
    <mergeCell ref="EP83:EQ83"/>
    <mergeCell ref="ER83:ES83"/>
    <mergeCell ref="ET83:EU83"/>
    <mergeCell ref="DX83:DY83"/>
    <mergeCell ref="DZ83:EA83"/>
    <mergeCell ref="EB83:EC83"/>
    <mergeCell ref="ED83:EE83"/>
    <mergeCell ref="EF83:EG83"/>
    <mergeCell ref="EH83:EI83"/>
    <mergeCell ref="FN83:FO83"/>
    <mergeCell ref="FP83:FQ83"/>
    <mergeCell ref="FR83:FS83"/>
    <mergeCell ref="EV83:EW83"/>
    <mergeCell ref="EX83:EY83"/>
    <mergeCell ref="EZ83:FA83"/>
    <mergeCell ref="FB83:FC83"/>
    <mergeCell ref="FD83:FE83"/>
    <mergeCell ref="FF83:FG83"/>
    <mergeCell ref="I90:K90"/>
    <mergeCell ref="A92:C92"/>
    <mergeCell ref="I100:J100"/>
    <mergeCell ref="GR83:GS83"/>
    <mergeCell ref="GT83:GU83"/>
    <mergeCell ref="GV83:GW83"/>
    <mergeCell ref="GX83:GY83"/>
    <mergeCell ref="GZ83:HA83"/>
    <mergeCell ref="B84:C84"/>
    <mergeCell ref="GF83:GG83"/>
    <mergeCell ref="GH83:GI83"/>
    <mergeCell ref="GJ83:GK83"/>
    <mergeCell ref="GL83:GM83"/>
    <mergeCell ref="GN83:GO83"/>
    <mergeCell ref="GP83:GQ83"/>
    <mergeCell ref="FT83:FU83"/>
    <mergeCell ref="FV83:FW83"/>
    <mergeCell ref="FX83:FY83"/>
    <mergeCell ref="FZ83:GA83"/>
    <mergeCell ref="GB83:GC83"/>
    <mergeCell ref="GD83:GE83"/>
    <mergeCell ref="FH83:FI83"/>
    <mergeCell ref="FJ83:FK83"/>
    <mergeCell ref="FL83:FM83"/>
  </mergeCells>
  <conditionalFormatting sqref="J67:K81">
    <cfRule type="expression" dxfId="99" priority="10">
      <formula>ROUND(J67,0)-J67&lt;&gt;0</formula>
    </cfRule>
  </conditionalFormatting>
  <conditionalFormatting sqref="J69">
    <cfRule type="expression" dxfId="98" priority="9">
      <formula>ROUND(J69,0)-J69&lt;&gt;0</formula>
    </cfRule>
  </conditionalFormatting>
  <conditionalFormatting sqref="J58:K64">
    <cfRule type="expression" dxfId="97" priority="8">
      <formula>ROUND(J58,0)-J58&lt;&gt;0</formula>
    </cfRule>
  </conditionalFormatting>
  <conditionalFormatting sqref="I45:K55">
    <cfRule type="expression" dxfId="96" priority="7">
      <formula>ROUND(I45,0)-I45&lt;&gt;0</formula>
    </cfRule>
  </conditionalFormatting>
  <conditionalFormatting sqref="H38:J38 H31:J36">
    <cfRule type="expression" dxfId="95" priority="6">
      <formula>ROUND(H31,0)-H31&lt;&gt;0</formula>
    </cfRule>
  </conditionalFormatting>
  <conditionalFormatting sqref="H22:K22 H15:K20">
    <cfRule type="expression" dxfId="94" priority="5">
      <formula>ROUND(H15,0)-H15&lt;&gt;0</formula>
    </cfRule>
  </conditionalFormatting>
  <conditionalFormatting sqref="H24:K25">
    <cfRule type="expression" dxfId="93" priority="4">
      <formula>ROUND(H24,0)-H24&lt;&gt;0</formula>
    </cfRule>
  </conditionalFormatting>
  <conditionalFormatting sqref="H27">
    <cfRule type="expression" dxfId="92" priority="3">
      <formula>ROUND(H27,0)-H27&lt;&gt;0</formula>
    </cfRule>
  </conditionalFormatting>
  <conditionalFormatting sqref="H21:K21">
    <cfRule type="expression" dxfId="91" priority="2">
      <formula>ROUND(H21,0)-H21&lt;&gt;0</formula>
    </cfRule>
  </conditionalFormatting>
  <conditionalFormatting sqref="H37:J37">
    <cfRule type="expression" dxfId="90" priority="1">
      <formula>ROUND(H37,0)-H37&lt;&gt;0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67"/>
  <sheetViews>
    <sheetView zoomScale="30" zoomScaleNormal="30" workbookViewId="0">
      <selection activeCell="Q1" sqref="Q1:AB1048576"/>
    </sheetView>
  </sheetViews>
  <sheetFormatPr defaultColWidth="9.109375" defaultRowHeight="14.4" x14ac:dyDescent="0.3"/>
  <cols>
    <col min="1" max="1" width="21.33203125" style="2" customWidth="1"/>
    <col min="2" max="2" width="48.88671875" style="2" customWidth="1"/>
    <col min="3" max="3" width="96.109375" style="2" customWidth="1"/>
    <col min="4" max="4" width="17.33203125" style="2" customWidth="1"/>
    <col min="5" max="5" width="50.5546875" style="2" customWidth="1"/>
    <col min="6" max="6" width="32.5546875" style="2" customWidth="1"/>
    <col min="7" max="7" width="42.88671875" style="2" customWidth="1"/>
    <col min="8" max="8" width="41.88671875" style="2" customWidth="1"/>
    <col min="9" max="9" width="33.109375" style="2" customWidth="1"/>
    <col min="10" max="10" width="30.88671875" style="2" customWidth="1"/>
    <col min="11" max="11" width="30.33203125" style="2" customWidth="1"/>
    <col min="12" max="16" width="24.5546875" style="2" hidden="1" customWidth="1"/>
    <col min="17" max="17" width="37.44140625" style="2" hidden="1" customWidth="1"/>
    <col min="18" max="19" width="30.33203125" style="2" hidden="1" customWidth="1"/>
    <col min="20" max="20" width="31.6640625" style="2" hidden="1" customWidth="1"/>
    <col min="21" max="21" width="32.6640625" style="2" hidden="1" customWidth="1"/>
    <col min="22" max="28" width="0" style="2" hidden="1" customWidth="1"/>
    <col min="29" max="16384" width="9.109375" style="2"/>
  </cols>
  <sheetData>
    <row r="1" spans="1:19" ht="22.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2.8" x14ac:dyDescent="0.4">
      <c r="A2" s="1"/>
      <c r="B2" s="1"/>
      <c r="C2" s="1"/>
      <c r="D2" s="1"/>
      <c r="E2" s="1"/>
      <c r="F2" s="1"/>
      <c r="G2" s="1"/>
      <c r="H2" s="128" t="s">
        <v>15</v>
      </c>
      <c r="I2" s="128"/>
      <c r="J2" s="128"/>
      <c r="K2" s="128"/>
    </row>
    <row r="3" spans="1:19" ht="22.8" x14ac:dyDescent="0.4">
      <c r="A3" s="1"/>
      <c r="B3" s="1"/>
      <c r="C3" s="1"/>
      <c r="D3" s="1"/>
      <c r="E3" s="1"/>
      <c r="F3" s="1"/>
      <c r="G3" s="1"/>
      <c r="H3" s="128" t="s">
        <v>16</v>
      </c>
      <c r="I3" s="128"/>
      <c r="J3" s="128"/>
      <c r="K3" s="128"/>
    </row>
    <row r="4" spans="1:19" ht="22.8" x14ac:dyDescent="0.4">
      <c r="A4" s="1"/>
      <c r="B4" s="1"/>
      <c r="C4" s="1"/>
      <c r="D4" s="1"/>
      <c r="E4" s="1"/>
      <c r="F4" s="1"/>
      <c r="G4" s="1"/>
      <c r="H4" s="128" t="s">
        <v>17</v>
      </c>
      <c r="I4" s="128"/>
      <c r="J4" s="128"/>
      <c r="K4" s="128"/>
    </row>
    <row r="5" spans="1:19" ht="22.8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4" x14ac:dyDescent="0.95">
      <c r="A7" s="129" t="s">
        <v>180</v>
      </c>
      <c r="B7" s="129"/>
      <c r="C7" s="129"/>
      <c r="D7" s="129"/>
      <c r="E7" s="130"/>
      <c r="F7" s="130"/>
      <c r="G7" s="130"/>
      <c r="H7" s="130"/>
      <c r="I7" s="130"/>
      <c r="J7" s="130"/>
      <c r="K7" s="130"/>
    </row>
    <row r="8" spans="1:19" ht="52.8" x14ac:dyDescent="0.85">
      <c r="A8" s="129" t="s">
        <v>13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9" ht="37.5" customHeight="1" x14ac:dyDescent="0.55000000000000004">
      <c r="A9" s="131" t="s">
        <v>18</v>
      </c>
      <c r="B9" s="131"/>
      <c r="C9" s="131"/>
      <c r="D9" s="131"/>
      <c r="E9" s="132"/>
      <c r="F9" s="132"/>
      <c r="G9" s="132"/>
      <c r="H9" s="132"/>
      <c r="I9" s="132"/>
      <c r="J9" s="132"/>
      <c r="K9" s="132"/>
    </row>
    <row r="10" spans="1:19" s="4" customFormat="1" ht="32.25" customHeight="1" x14ac:dyDescent="0.25">
      <c r="A10" s="133" t="s">
        <v>19</v>
      </c>
      <c r="B10" s="135" t="s">
        <v>0</v>
      </c>
      <c r="C10" s="136"/>
      <c r="D10" s="139" t="s">
        <v>20</v>
      </c>
      <c r="E10" s="141" t="s">
        <v>21</v>
      </c>
      <c r="F10" s="142"/>
      <c r="G10" s="142"/>
      <c r="H10" s="142"/>
      <c r="I10" s="142"/>
      <c r="J10" s="143"/>
      <c r="K10" s="144"/>
    </row>
    <row r="11" spans="1:19" s="4" customFormat="1" ht="114.75" customHeight="1" x14ac:dyDescent="0.25">
      <c r="A11" s="134"/>
      <c r="B11" s="137"/>
      <c r="C11" s="138"/>
      <c r="D11" s="140"/>
      <c r="E11" s="5" t="s">
        <v>22</v>
      </c>
      <c r="F11" s="5" t="s">
        <v>23</v>
      </c>
      <c r="G11" s="101" t="s">
        <v>24</v>
      </c>
      <c r="H11" s="101" t="s">
        <v>1</v>
      </c>
      <c r="I11" s="101" t="s">
        <v>2</v>
      </c>
      <c r="J11" s="101" t="s">
        <v>3</v>
      </c>
      <c r="K11" s="101" t="s">
        <v>4</v>
      </c>
    </row>
    <row r="12" spans="1:19" s="4" customFormat="1" ht="25.5" hidden="1" customHeight="1" x14ac:dyDescent="0.5">
      <c r="A12" s="6">
        <v>1</v>
      </c>
      <c r="B12" s="145">
        <v>2</v>
      </c>
      <c r="C12" s="145"/>
      <c r="D12" s="7">
        <v>3</v>
      </c>
      <c r="E12" s="8">
        <v>4</v>
      </c>
      <c r="F12" s="8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</row>
    <row r="13" spans="1:19" s="12" customFormat="1" ht="62.25" customHeight="1" x14ac:dyDescent="0.55000000000000004">
      <c r="A13" s="9">
        <v>1</v>
      </c>
      <c r="B13" s="126" t="s">
        <v>25</v>
      </c>
      <c r="C13" s="127"/>
      <c r="D13" s="10" t="s">
        <v>26</v>
      </c>
      <c r="E13" s="11">
        <f t="shared" ref="E13:E22" si="0">G13-F13</f>
        <v>105936118</v>
      </c>
      <c r="F13" s="11"/>
      <c r="G13" s="11">
        <f t="shared" ref="G13:G24" si="1">H13+I13+J13+K13</f>
        <v>105936118</v>
      </c>
      <c r="H13" s="11">
        <f>H14+H23+H26+H30</f>
        <v>99079277</v>
      </c>
      <c r="I13" s="11">
        <f>I14+I23+I26+I30</f>
        <v>2798979</v>
      </c>
      <c r="J13" s="11">
        <f>J14+J23+J26+J30</f>
        <v>4057862</v>
      </c>
      <c r="K13" s="11"/>
      <c r="Q13" s="13">
        <v>113537788</v>
      </c>
      <c r="R13" s="13">
        <f t="shared" ref="R13:R39" si="2">E13-Q13</f>
        <v>-7601670</v>
      </c>
      <c r="S13" s="82">
        <f>R13/Q13*100</f>
        <v>-6.6952775229335986</v>
      </c>
    </row>
    <row r="14" spans="1:19" s="12" customFormat="1" ht="65.25" customHeight="1" x14ac:dyDescent="0.55000000000000004">
      <c r="A14" s="14" t="s">
        <v>27</v>
      </c>
      <c r="B14" s="152" t="s">
        <v>28</v>
      </c>
      <c r="C14" s="153"/>
      <c r="D14" s="15" t="s">
        <v>26</v>
      </c>
      <c r="E14" s="16">
        <f t="shared" si="0"/>
        <v>91107379</v>
      </c>
      <c r="F14" s="16"/>
      <c r="G14" s="16">
        <f>H14+I14+J14+K14</f>
        <v>91107379</v>
      </c>
      <c r="H14" s="16">
        <f>SUM(H15:H22)</f>
        <v>84132889</v>
      </c>
      <c r="I14" s="16">
        <f>SUM(I15:I22)</f>
        <v>2798979</v>
      </c>
      <c r="J14" s="16">
        <f>SUM(J15:J22)</f>
        <v>4175511</v>
      </c>
      <c r="K14" s="16"/>
      <c r="Q14" s="13">
        <v>97772570</v>
      </c>
      <c r="R14" s="13">
        <f t="shared" si="2"/>
        <v>-6665191</v>
      </c>
      <c r="S14" s="13">
        <f t="shared" ref="S14:S24" si="3">R14/Q14*100</f>
        <v>-6.8170356982536111</v>
      </c>
    </row>
    <row r="15" spans="1:19" s="12" customFormat="1" ht="63.75" customHeight="1" x14ac:dyDescent="0.55000000000000004">
      <c r="A15" s="17" t="s">
        <v>29</v>
      </c>
      <c r="B15" s="146" t="s">
        <v>30</v>
      </c>
      <c r="C15" s="147"/>
      <c r="D15" s="18" t="s">
        <v>26</v>
      </c>
      <c r="E15" s="19">
        <f t="shared" si="0"/>
        <v>7118004</v>
      </c>
      <c r="F15" s="19"/>
      <c r="G15" s="20">
        <f t="shared" si="1"/>
        <v>7118004</v>
      </c>
      <c r="H15" s="19">
        <v>7092407</v>
      </c>
      <c r="I15" s="19"/>
      <c r="J15" s="19">
        <v>25597</v>
      </c>
      <c r="K15" s="19"/>
      <c r="Q15" s="86">
        <f>H15+H16+H17+H18</f>
        <v>82893204</v>
      </c>
      <c r="R15" s="86">
        <f t="shared" ref="R15:S15" si="4">I15+I16+I17+I18</f>
        <v>2798979</v>
      </c>
      <c r="S15" s="86">
        <f t="shared" si="4"/>
        <v>4006211</v>
      </c>
    </row>
    <row r="16" spans="1:19" s="12" customFormat="1" ht="61.5" customHeight="1" x14ac:dyDescent="0.55000000000000004">
      <c r="A16" s="17" t="s">
        <v>31</v>
      </c>
      <c r="B16" s="146" t="s">
        <v>32</v>
      </c>
      <c r="C16" s="147"/>
      <c r="D16" s="18" t="s">
        <v>26</v>
      </c>
      <c r="E16" s="19">
        <f t="shared" si="0"/>
        <v>70685454</v>
      </c>
      <c r="F16" s="19"/>
      <c r="G16" s="20">
        <f t="shared" si="1"/>
        <v>70685454</v>
      </c>
      <c r="H16" s="19">
        <f>[5]Лист1!B5</f>
        <v>65951021</v>
      </c>
      <c r="I16" s="19">
        <f>[5]Лист1!B6</f>
        <v>2798979</v>
      </c>
      <c r="J16" s="19">
        <f>[5]Лист1!B7</f>
        <v>1935454</v>
      </c>
      <c r="K16" s="19"/>
      <c r="Q16" s="86">
        <v>75461897</v>
      </c>
      <c r="R16" s="105">
        <f t="shared" si="2"/>
        <v>-4776443</v>
      </c>
      <c r="S16" s="13">
        <f t="shared" si="3"/>
        <v>-6.3296089680862382</v>
      </c>
    </row>
    <row r="17" spans="1:19" s="12" customFormat="1" ht="59.25" customHeight="1" x14ac:dyDescent="0.55000000000000004">
      <c r="A17" s="17" t="s">
        <v>33</v>
      </c>
      <c r="B17" s="154" t="s">
        <v>34</v>
      </c>
      <c r="C17" s="155"/>
      <c r="D17" s="18" t="s">
        <v>26</v>
      </c>
      <c r="E17" s="19">
        <f t="shared" si="0"/>
        <v>7383363</v>
      </c>
      <c r="F17" s="19"/>
      <c r="G17" s="20">
        <f t="shared" si="1"/>
        <v>7383363</v>
      </c>
      <c r="H17" s="19">
        <v>7383363</v>
      </c>
      <c r="I17" s="19"/>
      <c r="J17" s="19"/>
      <c r="K17" s="19"/>
      <c r="Q17" s="86">
        <v>8118890</v>
      </c>
      <c r="R17" s="105">
        <f t="shared" si="2"/>
        <v>-735527</v>
      </c>
      <c r="S17" s="13">
        <f>R17/Q17*100</f>
        <v>-9.0594527084367442</v>
      </c>
    </row>
    <row r="18" spans="1:19" s="12" customFormat="1" ht="59.25" customHeight="1" x14ac:dyDescent="0.55000000000000004">
      <c r="A18" s="17" t="s">
        <v>35</v>
      </c>
      <c r="B18" s="146" t="s">
        <v>36</v>
      </c>
      <c r="C18" s="147"/>
      <c r="D18" s="18" t="s">
        <v>26</v>
      </c>
      <c r="E18" s="19">
        <f t="shared" si="0"/>
        <v>4511573</v>
      </c>
      <c r="F18" s="19"/>
      <c r="G18" s="20">
        <f t="shared" si="1"/>
        <v>4511573</v>
      </c>
      <c r="H18" s="19">
        <f>[5]Лист1!B18</f>
        <v>2466413</v>
      </c>
      <c r="I18" s="19"/>
      <c r="J18" s="19">
        <f>[5]Лист1!B20</f>
        <v>2045160</v>
      </c>
      <c r="K18" s="19"/>
      <c r="Q18" s="86">
        <v>4985069</v>
      </c>
      <c r="R18" s="105">
        <f t="shared" si="2"/>
        <v>-473496</v>
      </c>
      <c r="S18" s="13">
        <f t="shared" si="3"/>
        <v>-9.4982837750089306</v>
      </c>
    </row>
    <row r="19" spans="1:19" s="12" customFormat="1" ht="69" customHeight="1" x14ac:dyDescent="0.55000000000000004">
      <c r="A19" s="17" t="s">
        <v>37</v>
      </c>
      <c r="B19" s="156" t="s">
        <v>38</v>
      </c>
      <c r="C19" s="157"/>
      <c r="D19" s="18" t="s">
        <v>26</v>
      </c>
      <c r="E19" s="19">
        <f t="shared" si="0"/>
        <v>169300</v>
      </c>
      <c r="F19" s="19"/>
      <c r="G19" s="20">
        <f t="shared" si="1"/>
        <v>169300</v>
      </c>
      <c r="H19" s="19"/>
      <c r="I19" s="19"/>
      <c r="J19" s="19">
        <v>169300</v>
      </c>
      <c r="K19" s="19"/>
      <c r="Q19" s="86">
        <v>197134</v>
      </c>
      <c r="R19" s="105">
        <f t="shared" si="2"/>
        <v>-27834</v>
      </c>
      <c r="S19" s="13">
        <f t="shared" si="3"/>
        <v>-14.119329998884009</v>
      </c>
    </row>
    <row r="20" spans="1:19" s="12" customFormat="1" ht="85.5" customHeight="1" x14ac:dyDescent="0.55000000000000004">
      <c r="A20" s="17" t="s">
        <v>39</v>
      </c>
      <c r="B20" s="156" t="s">
        <v>41</v>
      </c>
      <c r="C20" s="157"/>
      <c r="D20" s="18" t="s">
        <v>26</v>
      </c>
      <c r="E20" s="19">
        <f t="shared" si="0"/>
        <v>261805</v>
      </c>
      <c r="F20" s="19"/>
      <c r="G20" s="20">
        <f t="shared" si="1"/>
        <v>261805</v>
      </c>
      <c r="H20" s="19">
        <v>261805</v>
      </c>
      <c r="I20" s="19"/>
      <c r="J20" s="19"/>
      <c r="K20" s="19"/>
      <c r="Q20" s="86">
        <v>320063</v>
      </c>
      <c r="R20" s="105">
        <f t="shared" si="2"/>
        <v>-58258</v>
      </c>
      <c r="S20" s="13">
        <f t="shared" si="3"/>
        <v>-18.202041473084986</v>
      </c>
    </row>
    <row r="21" spans="1:19" s="12" customFormat="1" ht="70.5" customHeight="1" x14ac:dyDescent="0.55000000000000004">
      <c r="A21" s="17" t="s">
        <v>40</v>
      </c>
      <c r="B21" s="156" t="s">
        <v>43</v>
      </c>
      <c r="C21" s="157"/>
      <c r="D21" s="18" t="s">
        <v>26</v>
      </c>
      <c r="E21" s="19">
        <f t="shared" si="0"/>
        <v>0</v>
      </c>
      <c r="F21" s="19"/>
      <c r="G21" s="20">
        <f t="shared" si="1"/>
        <v>0</v>
      </c>
      <c r="H21" s="19"/>
      <c r="I21" s="19"/>
      <c r="J21" s="19">
        <v>0</v>
      </c>
      <c r="K21" s="19"/>
      <c r="Q21" s="13">
        <v>0</v>
      </c>
      <c r="R21" s="13">
        <f t="shared" si="2"/>
        <v>0</v>
      </c>
      <c r="S21" s="13" t="e">
        <f>R21/Q21*100</f>
        <v>#DIV/0!</v>
      </c>
    </row>
    <row r="22" spans="1:19" s="12" customFormat="1" ht="63.75" customHeight="1" x14ac:dyDescent="0.55000000000000004">
      <c r="A22" s="17" t="s">
        <v>42</v>
      </c>
      <c r="B22" s="156" t="s">
        <v>44</v>
      </c>
      <c r="C22" s="157"/>
      <c r="D22" s="18" t="s">
        <v>26</v>
      </c>
      <c r="E22" s="19">
        <f t="shared" si="0"/>
        <v>977880</v>
      </c>
      <c r="F22" s="19"/>
      <c r="G22" s="20">
        <f t="shared" si="1"/>
        <v>977880</v>
      </c>
      <c r="H22" s="19">
        <v>977880</v>
      </c>
      <c r="I22" s="19"/>
      <c r="J22" s="19"/>
      <c r="K22" s="19"/>
      <c r="Q22" s="86">
        <v>1073520</v>
      </c>
      <c r="R22" s="105">
        <f t="shared" si="2"/>
        <v>-95640</v>
      </c>
      <c r="S22" s="13">
        <f>R22/Q22*100</f>
        <v>-8.9090096132349661</v>
      </c>
    </row>
    <row r="23" spans="1:19" s="12" customFormat="1" ht="62.25" customHeight="1" x14ac:dyDescent="0.55000000000000004">
      <c r="A23" s="14" t="s">
        <v>45</v>
      </c>
      <c r="B23" s="152" t="s">
        <v>46</v>
      </c>
      <c r="C23" s="153"/>
      <c r="D23" s="15" t="s">
        <v>26</v>
      </c>
      <c r="E23" s="21">
        <f>E24+E25</f>
        <v>5010350</v>
      </c>
      <c r="F23" s="21"/>
      <c r="G23" s="16">
        <f t="shared" si="1"/>
        <v>5010350</v>
      </c>
      <c r="H23" s="16">
        <f>H24+H25</f>
        <v>5010350</v>
      </c>
      <c r="I23" s="16"/>
      <c r="J23" s="16"/>
      <c r="K23" s="16"/>
      <c r="Q23" s="13">
        <v>5307163</v>
      </c>
      <c r="R23" s="13">
        <f t="shared" si="2"/>
        <v>-296813</v>
      </c>
      <c r="S23" s="13">
        <f t="shared" si="3"/>
        <v>-5.5926867141634808</v>
      </c>
    </row>
    <row r="24" spans="1:19" s="12" customFormat="1" ht="56.25" customHeight="1" x14ac:dyDescent="0.55000000000000004">
      <c r="A24" s="17" t="s">
        <v>47</v>
      </c>
      <c r="B24" s="146" t="s">
        <v>48</v>
      </c>
      <c r="C24" s="147"/>
      <c r="D24" s="18" t="s">
        <v>26</v>
      </c>
      <c r="E24" s="19">
        <f>G24-F24</f>
        <v>5010350</v>
      </c>
      <c r="F24" s="19"/>
      <c r="G24" s="20">
        <f t="shared" si="1"/>
        <v>5010350</v>
      </c>
      <c r="H24" s="19">
        <v>5010350</v>
      </c>
      <c r="I24" s="19"/>
      <c r="J24" s="19"/>
      <c r="K24" s="19"/>
      <c r="Q24" s="86">
        <v>5307163</v>
      </c>
      <c r="R24" s="105">
        <f t="shared" si="2"/>
        <v>-296813</v>
      </c>
      <c r="S24" s="13">
        <f t="shared" si="3"/>
        <v>-5.5926867141634808</v>
      </c>
    </row>
    <row r="25" spans="1:19" s="12" customFormat="1" ht="62.25" customHeight="1" x14ac:dyDescent="0.55000000000000004">
      <c r="A25" s="17" t="s">
        <v>49</v>
      </c>
      <c r="B25" s="146" t="s">
        <v>50</v>
      </c>
      <c r="C25" s="147"/>
      <c r="D25" s="18" t="s">
        <v>26</v>
      </c>
      <c r="E25" s="19"/>
      <c r="F25" s="19"/>
      <c r="G25" s="20"/>
      <c r="H25" s="19"/>
      <c r="I25" s="19"/>
      <c r="J25" s="19"/>
      <c r="K25" s="19"/>
      <c r="Q25" s="13"/>
      <c r="R25" s="13">
        <f t="shared" si="2"/>
        <v>0</v>
      </c>
    </row>
    <row r="26" spans="1:19" s="12" customFormat="1" ht="78.75" customHeight="1" x14ac:dyDescent="0.55000000000000004">
      <c r="A26" s="14" t="s">
        <v>51</v>
      </c>
      <c r="B26" s="152" t="s">
        <v>52</v>
      </c>
      <c r="C26" s="153"/>
      <c r="D26" s="15" t="s">
        <v>26</v>
      </c>
      <c r="E26" s="21">
        <f>E27+E28+E29</f>
        <v>3910585</v>
      </c>
      <c r="F26" s="21"/>
      <c r="G26" s="16">
        <f>G27+G28+G29</f>
        <v>3910585</v>
      </c>
      <c r="H26" s="16">
        <f>H27+H28+H29</f>
        <v>3910585</v>
      </c>
      <c r="I26" s="16"/>
      <c r="J26" s="16"/>
      <c r="K26" s="16"/>
      <c r="Q26" s="13">
        <v>4088539</v>
      </c>
      <c r="R26" s="13">
        <f t="shared" si="2"/>
        <v>-177954</v>
      </c>
      <c r="S26" s="13">
        <f t="shared" ref="S26:S39" si="5">R26/Q26*100</f>
        <v>-4.3525083165404563</v>
      </c>
    </row>
    <row r="27" spans="1:19" s="12" customFormat="1" ht="87.75" customHeight="1" x14ac:dyDescent="0.55000000000000004">
      <c r="A27" s="17" t="s">
        <v>53</v>
      </c>
      <c r="B27" s="146" t="s">
        <v>152</v>
      </c>
      <c r="C27" s="147"/>
      <c r="D27" s="18" t="s">
        <v>26</v>
      </c>
      <c r="E27" s="19">
        <f t="shared" ref="E27:E32" si="6">G27-F27</f>
        <v>3910585</v>
      </c>
      <c r="F27" s="19"/>
      <c r="G27" s="20">
        <f>H27+I27+J27+K27</f>
        <v>3910585</v>
      </c>
      <c r="H27" s="19">
        <f>[5]Лист1!B31</f>
        <v>3910585</v>
      </c>
      <c r="I27" s="19"/>
      <c r="J27" s="19"/>
      <c r="K27" s="19"/>
      <c r="Q27" s="86">
        <v>4088539</v>
      </c>
      <c r="R27" s="105">
        <f t="shared" si="2"/>
        <v>-177954</v>
      </c>
      <c r="S27" s="13">
        <f t="shared" si="5"/>
        <v>-4.3525083165404563</v>
      </c>
    </row>
    <row r="28" spans="1:19" s="12" customFormat="1" ht="46.5" hidden="1" customHeight="1" x14ac:dyDescent="0.55000000000000004">
      <c r="A28" s="17" t="s">
        <v>54</v>
      </c>
      <c r="B28" s="146" t="s">
        <v>55</v>
      </c>
      <c r="C28" s="147"/>
      <c r="D28" s="18" t="s">
        <v>26</v>
      </c>
      <c r="E28" s="19">
        <f t="shared" si="6"/>
        <v>0</v>
      </c>
      <c r="F28" s="19"/>
      <c r="G28" s="20">
        <f>H28+I28+J28+K28</f>
        <v>0</v>
      </c>
      <c r="H28" s="19"/>
      <c r="I28" s="19"/>
      <c r="J28" s="19"/>
      <c r="K28" s="19"/>
      <c r="Q28" s="13">
        <v>0</v>
      </c>
      <c r="R28" s="13">
        <f t="shared" si="2"/>
        <v>0</v>
      </c>
      <c r="S28" s="13" t="e">
        <f t="shared" si="5"/>
        <v>#DIV/0!</v>
      </c>
    </row>
    <row r="29" spans="1:19" s="12" customFormat="1" ht="61.5" hidden="1" customHeight="1" x14ac:dyDescent="0.55000000000000004">
      <c r="A29" s="17" t="s">
        <v>56</v>
      </c>
      <c r="B29" s="146" t="s">
        <v>57</v>
      </c>
      <c r="C29" s="147"/>
      <c r="D29" s="18" t="s">
        <v>26</v>
      </c>
      <c r="E29" s="19">
        <f t="shared" si="6"/>
        <v>0</v>
      </c>
      <c r="F29" s="19"/>
      <c r="G29" s="20">
        <f>H29+I29+J29+K29</f>
        <v>0</v>
      </c>
      <c r="H29" s="19"/>
      <c r="I29" s="19"/>
      <c r="J29" s="19"/>
      <c r="K29" s="19"/>
      <c r="Q29" s="13">
        <v>0</v>
      </c>
      <c r="R29" s="13">
        <f t="shared" si="2"/>
        <v>0</v>
      </c>
      <c r="S29" s="13" t="e">
        <f t="shared" si="5"/>
        <v>#DIV/0!</v>
      </c>
    </row>
    <row r="30" spans="1:19" s="12" customFormat="1" ht="65.25" customHeight="1" x14ac:dyDescent="0.55000000000000004">
      <c r="A30" s="14" t="s">
        <v>58</v>
      </c>
      <c r="B30" s="152" t="s">
        <v>59</v>
      </c>
      <c r="C30" s="153"/>
      <c r="D30" s="15" t="s">
        <v>26</v>
      </c>
      <c r="E30" s="21">
        <f t="shared" si="6"/>
        <v>5907804</v>
      </c>
      <c r="F30" s="21"/>
      <c r="G30" s="21">
        <f>SUM(H30:K30)</f>
        <v>5907804</v>
      </c>
      <c r="H30" s="21">
        <f>SUM(H31:H38)</f>
        <v>6025453</v>
      </c>
      <c r="I30" s="21"/>
      <c r="J30" s="21">
        <f>SUM(J31:J38)</f>
        <v>-117649</v>
      </c>
      <c r="K30" s="21"/>
      <c r="Q30" s="13">
        <v>6369516</v>
      </c>
      <c r="R30" s="13">
        <f t="shared" si="2"/>
        <v>-461712</v>
      </c>
      <c r="S30" s="13">
        <f t="shared" si="5"/>
        <v>-7.2487768301390556</v>
      </c>
    </row>
    <row r="31" spans="1:19" s="12" customFormat="1" ht="51.75" customHeight="1" x14ac:dyDescent="0.55000000000000004">
      <c r="A31" s="17" t="s">
        <v>60</v>
      </c>
      <c r="B31" s="146" t="s">
        <v>61</v>
      </c>
      <c r="C31" s="147"/>
      <c r="D31" s="18" t="s">
        <v>26</v>
      </c>
      <c r="E31" s="19">
        <f t="shared" si="6"/>
        <v>1359640</v>
      </c>
      <c r="F31" s="19"/>
      <c r="G31" s="20">
        <f>H31+I31+J31+K31</f>
        <v>1359640</v>
      </c>
      <c r="H31" s="19"/>
      <c r="I31" s="19"/>
      <c r="J31" s="19">
        <v>1359640</v>
      </c>
      <c r="K31" s="19"/>
      <c r="Q31" s="86">
        <v>1499480</v>
      </c>
      <c r="R31" s="105">
        <f t="shared" si="2"/>
        <v>-139840</v>
      </c>
      <c r="S31" s="13">
        <f t="shared" si="5"/>
        <v>-9.32589964521034</v>
      </c>
    </row>
    <row r="32" spans="1:19" s="12" customFormat="1" ht="59.25" customHeight="1" x14ac:dyDescent="0.55000000000000004">
      <c r="A32" s="17" t="s">
        <v>62</v>
      </c>
      <c r="B32" s="154" t="s">
        <v>63</v>
      </c>
      <c r="C32" s="155"/>
      <c r="D32" s="18" t="s">
        <v>26</v>
      </c>
      <c r="E32" s="19">
        <f t="shared" si="6"/>
        <v>83980</v>
      </c>
      <c r="F32" s="19"/>
      <c r="G32" s="20">
        <f>H32+I32+J32+K32</f>
        <v>83980</v>
      </c>
      <c r="H32" s="19"/>
      <c r="I32" s="19"/>
      <c r="J32" s="19">
        <v>83980</v>
      </c>
      <c r="K32" s="19"/>
      <c r="Q32" s="86">
        <v>77940</v>
      </c>
      <c r="R32" s="105">
        <f t="shared" si="2"/>
        <v>6040</v>
      </c>
      <c r="S32" s="13">
        <f t="shared" si="5"/>
        <v>7.7495509366179123</v>
      </c>
    </row>
    <row r="33" spans="1:21" s="12" customFormat="1" ht="51.75" customHeight="1" x14ac:dyDescent="0.55000000000000004">
      <c r="A33" s="17" t="s">
        <v>64</v>
      </c>
      <c r="B33" s="146" t="s">
        <v>65</v>
      </c>
      <c r="C33" s="147"/>
      <c r="D33" s="18" t="s">
        <v>26</v>
      </c>
      <c r="E33" s="19"/>
      <c r="F33" s="19"/>
      <c r="G33" s="20"/>
      <c r="H33" s="19"/>
      <c r="I33" s="19"/>
      <c r="J33" s="19"/>
      <c r="K33" s="19"/>
      <c r="Q33" s="13"/>
      <c r="R33" s="13">
        <f t="shared" si="2"/>
        <v>0</v>
      </c>
      <c r="S33" s="13" t="e">
        <f t="shared" si="5"/>
        <v>#DIV/0!</v>
      </c>
    </row>
    <row r="34" spans="1:21" s="12" customFormat="1" ht="51.75" customHeight="1" x14ac:dyDescent="0.55000000000000004">
      <c r="A34" s="17" t="s">
        <v>66</v>
      </c>
      <c r="B34" s="146" t="s">
        <v>67</v>
      </c>
      <c r="C34" s="147"/>
      <c r="D34" s="18" t="s">
        <v>26</v>
      </c>
      <c r="E34" s="19">
        <f t="shared" ref="E34:E40" si="7">G34-F34</f>
        <v>6025453</v>
      </c>
      <c r="F34" s="19"/>
      <c r="G34" s="20">
        <f t="shared" ref="G34:G40" si="8">H34+I34+J34+K34</f>
        <v>6025453</v>
      </c>
      <c r="H34" s="19">
        <v>6025453</v>
      </c>
      <c r="I34" s="19"/>
      <c r="J34" s="19"/>
      <c r="K34" s="19"/>
      <c r="Q34" s="86">
        <v>6440700</v>
      </c>
      <c r="R34" s="105">
        <f t="shared" si="2"/>
        <v>-415247</v>
      </c>
      <c r="S34" s="13">
        <f t="shared" si="5"/>
        <v>-6.4472339963047496</v>
      </c>
    </row>
    <row r="35" spans="1:21" s="12" customFormat="1" ht="45" customHeight="1" x14ac:dyDescent="0.55000000000000004">
      <c r="A35" s="17" t="s">
        <v>68</v>
      </c>
      <c r="B35" s="146" t="s">
        <v>69</v>
      </c>
      <c r="C35" s="147"/>
      <c r="D35" s="18" t="s">
        <v>26</v>
      </c>
      <c r="E35" s="19">
        <f t="shared" si="7"/>
        <v>0</v>
      </c>
      <c r="F35" s="19"/>
      <c r="G35" s="20">
        <f t="shared" si="8"/>
        <v>0</v>
      </c>
      <c r="H35" s="19"/>
      <c r="I35" s="19"/>
      <c r="J35" s="19">
        <v>0</v>
      </c>
      <c r="K35" s="19"/>
      <c r="Q35" s="13">
        <v>0</v>
      </c>
      <c r="R35" s="13">
        <f t="shared" si="2"/>
        <v>0</v>
      </c>
      <c r="S35" s="13" t="e">
        <f t="shared" si="5"/>
        <v>#DIV/0!</v>
      </c>
      <c r="T35" s="13"/>
      <c r="U35" s="13"/>
    </row>
    <row r="36" spans="1:21" s="12" customFormat="1" ht="66" customHeight="1" x14ac:dyDescent="0.55000000000000004">
      <c r="A36" s="17" t="s">
        <v>70</v>
      </c>
      <c r="B36" s="146" t="s">
        <v>166</v>
      </c>
      <c r="C36" s="147"/>
      <c r="D36" s="18" t="s">
        <v>26</v>
      </c>
      <c r="E36" s="19">
        <f t="shared" si="7"/>
        <v>605730</v>
      </c>
      <c r="F36" s="19"/>
      <c r="G36" s="20">
        <f t="shared" si="8"/>
        <v>605730</v>
      </c>
      <c r="H36" s="19"/>
      <c r="I36" s="19"/>
      <c r="J36" s="19">
        <v>605730</v>
      </c>
      <c r="K36" s="19"/>
      <c r="Q36" s="86">
        <v>596010</v>
      </c>
      <c r="R36" s="105">
        <f t="shared" si="2"/>
        <v>9720</v>
      </c>
      <c r="S36" s="13">
        <f t="shared" si="5"/>
        <v>1.6308451200483214</v>
      </c>
    </row>
    <row r="37" spans="1:21" s="12" customFormat="1" ht="66" customHeight="1" x14ac:dyDescent="0.55000000000000004">
      <c r="A37" s="17" t="s">
        <v>153</v>
      </c>
      <c r="B37" s="146" t="s">
        <v>154</v>
      </c>
      <c r="C37" s="147"/>
      <c r="D37" s="18" t="s">
        <v>26</v>
      </c>
      <c r="E37" s="19">
        <f t="shared" si="7"/>
        <v>566320</v>
      </c>
      <c r="F37" s="19"/>
      <c r="G37" s="20">
        <f t="shared" si="8"/>
        <v>566320</v>
      </c>
      <c r="H37" s="19"/>
      <c r="I37" s="19"/>
      <c r="J37" s="19">
        <v>566320</v>
      </c>
      <c r="K37" s="19"/>
      <c r="Q37" s="86">
        <v>627360</v>
      </c>
      <c r="R37" s="105">
        <f t="shared" si="2"/>
        <v>-61040</v>
      </c>
      <c r="S37" s="13">
        <f t="shared" si="5"/>
        <v>-9.7296608008161183</v>
      </c>
    </row>
    <row r="38" spans="1:21" s="12" customFormat="1" ht="66" customHeight="1" x14ac:dyDescent="0.55000000000000004">
      <c r="A38" s="17" t="s">
        <v>169</v>
      </c>
      <c r="B38" s="146" t="s">
        <v>163</v>
      </c>
      <c r="C38" s="147"/>
      <c r="D38" s="18" t="s">
        <v>26</v>
      </c>
      <c r="E38" s="19">
        <f t="shared" si="7"/>
        <v>-2733319</v>
      </c>
      <c r="F38" s="19"/>
      <c r="G38" s="20">
        <f t="shared" si="8"/>
        <v>-2733319</v>
      </c>
      <c r="H38" s="19"/>
      <c r="I38" s="19"/>
      <c r="J38" s="19">
        <v>-2733319</v>
      </c>
      <c r="K38" s="19"/>
      <c r="Q38" s="86">
        <v>-2871974</v>
      </c>
      <c r="R38" s="105">
        <f t="shared" si="2"/>
        <v>138655</v>
      </c>
      <c r="S38" s="13">
        <f t="shared" si="5"/>
        <v>-4.8278640405518995</v>
      </c>
    </row>
    <row r="39" spans="1:21" s="12" customFormat="1" ht="32.25" customHeight="1" x14ac:dyDescent="0.6">
      <c r="A39" s="9" t="s">
        <v>71</v>
      </c>
      <c r="B39" s="148" t="s">
        <v>72</v>
      </c>
      <c r="C39" s="149"/>
      <c r="D39" s="10" t="s">
        <v>26</v>
      </c>
      <c r="E39" s="22">
        <f>G39-F39</f>
        <v>96120777</v>
      </c>
      <c r="F39" s="23">
        <f>F40+F66+F73+F75</f>
        <v>0</v>
      </c>
      <c r="G39" s="11">
        <f t="shared" si="8"/>
        <v>96120777</v>
      </c>
      <c r="H39" s="11">
        <f>H40+H66+H73+H75</f>
        <v>0</v>
      </c>
      <c r="I39" s="11">
        <f>I40+I66+I73+I75</f>
        <v>14207</v>
      </c>
      <c r="J39" s="11">
        <f>J40+J66+J73+J75</f>
        <v>32614481</v>
      </c>
      <c r="K39" s="11">
        <f>K40+K66+K73+K75</f>
        <v>63492089</v>
      </c>
      <c r="Q39" s="75">
        <v>103702413</v>
      </c>
      <c r="R39" s="13">
        <f t="shared" si="2"/>
        <v>-7581636</v>
      </c>
      <c r="S39" s="13">
        <f t="shared" si="5"/>
        <v>-7.3109542783734449</v>
      </c>
    </row>
    <row r="40" spans="1:21" s="12" customFormat="1" ht="32.25" customHeight="1" x14ac:dyDescent="0.25">
      <c r="A40" s="14" t="s">
        <v>5</v>
      </c>
      <c r="B40" s="150" t="s">
        <v>73</v>
      </c>
      <c r="C40" s="151"/>
      <c r="D40" s="24" t="s">
        <v>26</v>
      </c>
      <c r="E40" s="21">
        <f t="shared" si="7"/>
        <v>91132006</v>
      </c>
      <c r="F40" s="25">
        <f>F41+F43+F65</f>
        <v>0</v>
      </c>
      <c r="G40" s="16">
        <f t="shared" si="8"/>
        <v>91132006</v>
      </c>
      <c r="H40" s="16">
        <f>H41+H43+H65</f>
        <v>0</v>
      </c>
      <c r="I40" s="16">
        <f>I41+I43+I65</f>
        <v>14207</v>
      </c>
      <c r="J40" s="16">
        <f>J41+J43+J65</f>
        <v>27797853</v>
      </c>
      <c r="K40" s="16">
        <f>K41+K43+K65</f>
        <v>63319946</v>
      </c>
      <c r="L40" s="26">
        <v>85351857</v>
      </c>
      <c r="M40" s="26">
        <v>0</v>
      </c>
      <c r="N40" s="26">
        <v>11309</v>
      </c>
      <c r="O40" s="26">
        <v>22915747</v>
      </c>
      <c r="P40" s="26">
        <v>62424801</v>
      </c>
      <c r="Q40" s="16">
        <v>99200100</v>
      </c>
      <c r="R40" s="16">
        <v>0</v>
      </c>
      <c r="S40" s="16">
        <v>20951</v>
      </c>
      <c r="T40" s="16">
        <v>29958376</v>
      </c>
      <c r="U40" s="16">
        <v>69220773</v>
      </c>
    </row>
    <row r="41" spans="1:21" s="12" customFormat="1" ht="59.25" customHeight="1" x14ac:dyDescent="0.25">
      <c r="A41" s="14" t="s">
        <v>74</v>
      </c>
      <c r="B41" s="152" t="s">
        <v>75</v>
      </c>
      <c r="C41" s="153"/>
      <c r="D41" s="27" t="s">
        <v>26</v>
      </c>
      <c r="E41" s="28"/>
      <c r="F41" s="29"/>
      <c r="G41" s="30"/>
      <c r="H41" s="29"/>
      <c r="I41" s="29"/>
      <c r="J41" s="28"/>
      <c r="K41" s="28"/>
      <c r="L41" s="26">
        <f>G40+G75-L40</f>
        <v>6665413</v>
      </c>
      <c r="M41" s="26">
        <f>H40+H75-M40</f>
        <v>0</v>
      </c>
      <c r="N41" s="26">
        <f>I40+I75-N40</f>
        <v>2898</v>
      </c>
      <c r="O41" s="26">
        <f>J40+J75-O40</f>
        <v>5595227</v>
      </c>
      <c r="P41" s="26">
        <f>K40+K75-P40</f>
        <v>1067288</v>
      </c>
      <c r="Q41" s="16">
        <f>G40+G75-Q40</f>
        <v>-7182830</v>
      </c>
      <c r="R41" s="16">
        <f>H40+H75-R40</f>
        <v>0</v>
      </c>
      <c r="S41" s="16">
        <f>I40+I75-S40</f>
        <v>-6744</v>
      </c>
      <c r="T41" s="16">
        <f>J40+J75-T40</f>
        <v>-1447402</v>
      </c>
      <c r="U41" s="16">
        <f>K40+K75-U40</f>
        <v>-5728684</v>
      </c>
    </row>
    <row r="42" spans="1:21" s="31" customFormat="1" ht="39" customHeight="1" x14ac:dyDescent="0.4">
      <c r="A42" s="17" t="s">
        <v>76</v>
      </c>
      <c r="B42" s="146" t="s">
        <v>77</v>
      </c>
      <c r="C42" s="147"/>
      <c r="D42" s="18" t="s">
        <v>26</v>
      </c>
      <c r="E42" s="28"/>
      <c r="F42" s="29"/>
      <c r="G42" s="30"/>
      <c r="H42" s="29"/>
      <c r="I42" s="29"/>
      <c r="J42" s="28"/>
      <c r="K42" s="28"/>
      <c r="L42" s="26"/>
      <c r="M42" s="26"/>
      <c r="N42" s="26"/>
      <c r="O42" s="26"/>
      <c r="P42" s="26"/>
    </row>
    <row r="43" spans="1:21" s="12" customFormat="1" ht="67.5" customHeight="1" x14ac:dyDescent="0.6">
      <c r="A43" s="14" t="s">
        <v>78</v>
      </c>
      <c r="B43" s="152" t="s">
        <v>79</v>
      </c>
      <c r="C43" s="153"/>
      <c r="D43" s="25" t="s">
        <v>26</v>
      </c>
      <c r="E43" s="16">
        <f t="shared" ref="E43:E66" si="9">G43-F43</f>
        <v>91132006</v>
      </c>
      <c r="F43" s="16">
        <f>F44+F57+F63+F64</f>
        <v>0</v>
      </c>
      <c r="G43" s="16">
        <f t="shared" ref="G43:G74" si="10">H43+I43+J43+K43</f>
        <v>91132006</v>
      </c>
      <c r="H43" s="16">
        <f>H44+H57+H63+H64</f>
        <v>0</v>
      </c>
      <c r="I43" s="16">
        <f>I44+I57+I63+I64</f>
        <v>14207</v>
      </c>
      <c r="J43" s="16">
        <f>J44+J57+J63+J64</f>
        <v>27797853</v>
      </c>
      <c r="K43" s="16">
        <f>K44+K57+K63+K64</f>
        <v>63319946</v>
      </c>
      <c r="Q43" s="75">
        <v>98232693</v>
      </c>
      <c r="R43" s="32">
        <f>E43-Q43</f>
        <v>-7100687</v>
      </c>
      <c r="S43" s="13">
        <f t="shared" ref="S43:S55" si="11">R43/Q43*100</f>
        <v>-7.2284356492191453</v>
      </c>
    </row>
    <row r="44" spans="1:21" s="12" customFormat="1" ht="91.5" customHeight="1" x14ac:dyDescent="0.6">
      <c r="A44" s="14" t="s">
        <v>6</v>
      </c>
      <c r="B44" s="152" t="s">
        <v>80</v>
      </c>
      <c r="C44" s="153"/>
      <c r="D44" s="15" t="s">
        <v>26</v>
      </c>
      <c r="E44" s="21">
        <f>G44-F44</f>
        <v>89042895</v>
      </c>
      <c r="F44" s="25">
        <f>F45+F47+F50+F51+F52</f>
        <v>0</v>
      </c>
      <c r="G44" s="16">
        <f t="shared" si="10"/>
        <v>89042895</v>
      </c>
      <c r="H44" s="16">
        <f>SUM(H45:H56)</f>
        <v>0</v>
      </c>
      <c r="I44" s="16">
        <f>SUM(I45:I56)</f>
        <v>14207</v>
      </c>
      <c r="J44" s="16">
        <f>SUM(J45:J56)</f>
        <v>25713812</v>
      </c>
      <c r="K44" s="16">
        <f>SUM(K45:K56)</f>
        <v>63314876</v>
      </c>
      <c r="Q44" s="75">
        <v>96321542</v>
      </c>
      <c r="R44" s="32">
        <f>E44-Q44</f>
        <v>-7278647</v>
      </c>
      <c r="S44" s="13">
        <f t="shared" si="11"/>
        <v>-7.5566138673319818</v>
      </c>
    </row>
    <row r="45" spans="1:21" s="12" customFormat="1" ht="52.5" customHeight="1" x14ac:dyDescent="0.6">
      <c r="A45" s="17" t="s">
        <v>81</v>
      </c>
      <c r="B45" s="146" t="s">
        <v>82</v>
      </c>
      <c r="C45" s="147"/>
      <c r="D45" s="18" t="s">
        <v>26</v>
      </c>
      <c r="E45" s="19">
        <f t="shared" si="9"/>
        <v>11957722</v>
      </c>
      <c r="F45" s="19"/>
      <c r="G45" s="20">
        <f t="shared" si="10"/>
        <v>11957722</v>
      </c>
      <c r="H45" s="19"/>
      <c r="I45" s="19"/>
      <c r="J45" s="19">
        <v>1831612</v>
      </c>
      <c r="K45" s="19">
        <v>10126110</v>
      </c>
      <c r="Q45" s="87">
        <v>13904318</v>
      </c>
      <c r="R45" s="75">
        <f t="shared" ref="R45:R55" si="12">E45-Q45</f>
        <v>-1946596</v>
      </c>
      <c r="S45" s="13">
        <f t="shared" si="11"/>
        <v>-13.999938724071184</v>
      </c>
    </row>
    <row r="46" spans="1:21" s="12" customFormat="1" ht="52.5" customHeight="1" x14ac:dyDescent="0.6">
      <c r="A46" s="17" t="s">
        <v>83</v>
      </c>
      <c r="B46" s="146" t="s">
        <v>84</v>
      </c>
      <c r="C46" s="147"/>
      <c r="D46" s="18" t="s">
        <v>26</v>
      </c>
      <c r="E46" s="19">
        <f t="shared" si="9"/>
        <v>867498</v>
      </c>
      <c r="F46" s="19"/>
      <c r="G46" s="20">
        <f t="shared" si="10"/>
        <v>867498</v>
      </c>
      <c r="H46" s="19"/>
      <c r="I46" s="19"/>
      <c r="J46" s="19">
        <v>164895</v>
      </c>
      <c r="K46" s="19">
        <v>702603</v>
      </c>
      <c r="Q46" s="87">
        <v>901001</v>
      </c>
      <c r="R46" s="32">
        <f>E46-Q46</f>
        <v>-33503</v>
      </c>
      <c r="S46" s="13">
        <f t="shared" si="11"/>
        <v>-3.7184198463708698</v>
      </c>
    </row>
    <row r="47" spans="1:21" s="12" customFormat="1" ht="58.5" customHeight="1" x14ac:dyDescent="0.6">
      <c r="A47" s="17" t="s">
        <v>85</v>
      </c>
      <c r="B47" s="146" t="s">
        <v>86</v>
      </c>
      <c r="C47" s="147"/>
      <c r="D47" s="18" t="s">
        <v>26</v>
      </c>
      <c r="E47" s="19">
        <f t="shared" si="9"/>
        <v>55615908</v>
      </c>
      <c r="F47" s="19"/>
      <c r="G47" s="20">
        <f t="shared" si="10"/>
        <v>55615908</v>
      </c>
      <c r="H47" s="19"/>
      <c r="I47" s="19">
        <v>14207</v>
      </c>
      <c r="J47" s="19">
        <f>19344438+29761+258865</f>
        <v>19633064</v>
      </c>
      <c r="K47" s="19">
        <v>35968637</v>
      </c>
      <c r="L47" s="12">
        <v>65611287</v>
      </c>
      <c r="Q47" s="87">
        <v>58978897</v>
      </c>
      <c r="R47" s="75">
        <f t="shared" si="12"/>
        <v>-3362989</v>
      </c>
      <c r="S47" s="13">
        <f t="shared" si="11"/>
        <v>-5.7020208431500503</v>
      </c>
    </row>
    <row r="48" spans="1:21" s="12" customFormat="1" ht="58.5" customHeight="1" x14ac:dyDescent="0.6">
      <c r="A48" s="17" t="s">
        <v>87</v>
      </c>
      <c r="B48" s="146" t="s">
        <v>88</v>
      </c>
      <c r="C48" s="147"/>
      <c r="D48" s="18" t="s">
        <v>26</v>
      </c>
      <c r="E48" s="19">
        <f t="shared" si="9"/>
        <v>5790</v>
      </c>
      <c r="F48" s="19"/>
      <c r="G48" s="20">
        <f t="shared" si="10"/>
        <v>5790</v>
      </c>
      <c r="H48" s="19"/>
      <c r="I48" s="19"/>
      <c r="J48" s="19">
        <v>0</v>
      </c>
      <c r="K48" s="19">
        <v>5790</v>
      </c>
      <c r="Q48" s="87">
        <v>4817</v>
      </c>
      <c r="R48" s="32">
        <f t="shared" si="12"/>
        <v>973</v>
      </c>
      <c r="S48" s="13">
        <f t="shared" si="11"/>
        <v>20.199294166493669</v>
      </c>
    </row>
    <row r="49" spans="1:19" s="12" customFormat="1" ht="57" customHeight="1" x14ac:dyDescent="0.6">
      <c r="A49" s="17" t="s">
        <v>89</v>
      </c>
      <c r="B49" s="146" t="s">
        <v>90</v>
      </c>
      <c r="C49" s="147"/>
      <c r="D49" s="18" t="s">
        <v>26</v>
      </c>
      <c r="E49" s="19">
        <f t="shared" si="9"/>
        <v>1150553</v>
      </c>
      <c r="F49" s="19"/>
      <c r="G49" s="20">
        <f t="shared" si="10"/>
        <v>1150553</v>
      </c>
      <c r="H49" s="19"/>
      <c r="I49" s="19"/>
      <c r="J49" s="19">
        <v>316295</v>
      </c>
      <c r="K49" s="19">
        <v>834258</v>
      </c>
      <c r="Q49" s="87">
        <v>1239079</v>
      </c>
      <c r="R49" s="32">
        <f t="shared" si="12"/>
        <v>-88526</v>
      </c>
      <c r="S49" s="13">
        <f t="shared" si="11"/>
        <v>-7.1445000681958142</v>
      </c>
    </row>
    <row r="50" spans="1:19" s="12" customFormat="1" ht="54.75" customHeight="1" x14ac:dyDescent="0.6">
      <c r="A50" s="17" t="s">
        <v>91</v>
      </c>
      <c r="B50" s="146" t="s">
        <v>92</v>
      </c>
      <c r="C50" s="147"/>
      <c r="D50" s="18" t="s">
        <v>26</v>
      </c>
      <c r="E50" s="19">
        <f t="shared" si="9"/>
        <v>10008831</v>
      </c>
      <c r="F50" s="19"/>
      <c r="G50" s="20">
        <f t="shared" si="10"/>
        <v>10008831</v>
      </c>
      <c r="H50" s="19"/>
      <c r="I50" s="19"/>
      <c r="J50" s="19">
        <v>440513</v>
      </c>
      <c r="K50" s="19">
        <v>9568318</v>
      </c>
      <c r="Q50" s="87">
        <v>10585528</v>
      </c>
      <c r="R50" s="75">
        <f t="shared" si="12"/>
        <v>-576697</v>
      </c>
      <c r="S50" s="13">
        <f t="shared" si="11"/>
        <v>-5.447975764647734</v>
      </c>
    </row>
    <row r="51" spans="1:19" s="12" customFormat="1" ht="54.75" customHeight="1" x14ac:dyDescent="0.6">
      <c r="A51" s="17" t="s">
        <v>93</v>
      </c>
      <c r="B51" s="146" t="s">
        <v>160</v>
      </c>
      <c r="C51" s="147"/>
      <c r="D51" s="18" t="s">
        <v>26</v>
      </c>
      <c r="E51" s="19">
        <f t="shared" si="9"/>
        <v>781</v>
      </c>
      <c r="F51" s="19"/>
      <c r="G51" s="20">
        <f t="shared" si="10"/>
        <v>781</v>
      </c>
      <c r="H51" s="19"/>
      <c r="I51" s="19"/>
      <c r="J51" s="19">
        <v>0</v>
      </c>
      <c r="K51" s="19">
        <v>781</v>
      </c>
      <c r="Q51" s="87">
        <v>721</v>
      </c>
      <c r="R51" s="32">
        <f t="shared" si="12"/>
        <v>60</v>
      </c>
      <c r="S51" s="13">
        <f t="shared" si="11"/>
        <v>8.3217753120665741</v>
      </c>
    </row>
    <row r="52" spans="1:19" s="12" customFormat="1" ht="60.75" customHeight="1" x14ac:dyDescent="0.6">
      <c r="A52" s="17" t="s">
        <v>94</v>
      </c>
      <c r="B52" s="146" t="s">
        <v>95</v>
      </c>
      <c r="C52" s="147"/>
      <c r="D52" s="18" t="s">
        <v>26</v>
      </c>
      <c r="E52" s="19">
        <f t="shared" si="9"/>
        <v>257</v>
      </c>
      <c r="F52" s="19"/>
      <c r="G52" s="20">
        <f t="shared" si="10"/>
        <v>257</v>
      </c>
      <c r="H52" s="19"/>
      <c r="I52" s="19"/>
      <c r="J52" s="19">
        <v>0</v>
      </c>
      <c r="K52" s="19">
        <v>257</v>
      </c>
      <c r="Q52" s="87">
        <v>260</v>
      </c>
      <c r="R52" s="32">
        <f t="shared" si="12"/>
        <v>-3</v>
      </c>
      <c r="S52" s="13">
        <f t="shared" si="11"/>
        <v>-1.153846153846154</v>
      </c>
    </row>
    <row r="53" spans="1:19" s="12" customFormat="1" ht="54.75" customHeight="1" x14ac:dyDescent="0.6">
      <c r="A53" s="17" t="s">
        <v>96</v>
      </c>
      <c r="B53" s="146" t="s">
        <v>97</v>
      </c>
      <c r="C53" s="147"/>
      <c r="D53" s="18" t="s">
        <v>26</v>
      </c>
      <c r="E53" s="19">
        <f t="shared" si="9"/>
        <v>9387193</v>
      </c>
      <c r="F53" s="19"/>
      <c r="G53" s="20">
        <f t="shared" si="10"/>
        <v>9387193</v>
      </c>
      <c r="H53" s="19"/>
      <c r="I53" s="19"/>
      <c r="J53" s="19">
        <v>3294980</v>
      </c>
      <c r="K53" s="19">
        <f>5959533+132680</f>
        <v>6092213</v>
      </c>
      <c r="Q53" s="87">
        <v>10657324</v>
      </c>
      <c r="R53" s="75">
        <f t="shared" si="12"/>
        <v>-1270131</v>
      </c>
      <c r="S53" s="13">
        <f t="shared" si="11"/>
        <v>-11.917916730316165</v>
      </c>
    </row>
    <row r="54" spans="1:19" s="12" customFormat="1" ht="65.25" customHeight="1" x14ac:dyDescent="0.6">
      <c r="A54" s="17" t="s">
        <v>98</v>
      </c>
      <c r="B54" s="146" t="s">
        <v>99</v>
      </c>
      <c r="C54" s="147"/>
      <c r="D54" s="18" t="s">
        <v>26</v>
      </c>
      <c r="E54" s="19">
        <f t="shared" si="9"/>
        <v>41187</v>
      </c>
      <c r="F54" s="19"/>
      <c r="G54" s="20">
        <f t="shared" si="10"/>
        <v>41187</v>
      </c>
      <c r="H54" s="19"/>
      <c r="I54" s="19"/>
      <c r="J54" s="19">
        <v>30774</v>
      </c>
      <c r="K54" s="19">
        <v>10413</v>
      </c>
      <c r="Q54" s="87">
        <v>42491</v>
      </c>
      <c r="R54" s="32">
        <f t="shared" si="12"/>
        <v>-1304</v>
      </c>
      <c r="S54" s="13">
        <f t="shared" si="11"/>
        <v>-3.0688851756842626</v>
      </c>
    </row>
    <row r="55" spans="1:19" s="12" customFormat="1" ht="65.25" customHeight="1" x14ac:dyDescent="0.6">
      <c r="A55" s="17" t="s">
        <v>100</v>
      </c>
      <c r="B55" s="146" t="s">
        <v>101</v>
      </c>
      <c r="C55" s="147"/>
      <c r="D55" s="18" t="s">
        <v>26</v>
      </c>
      <c r="E55" s="19">
        <f t="shared" si="9"/>
        <v>7175</v>
      </c>
      <c r="F55" s="19"/>
      <c r="G55" s="20">
        <f t="shared" si="10"/>
        <v>7175</v>
      </c>
      <c r="H55" s="19"/>
      <c r="I55" s="19"/>
      <c r="J55" s="19">
        <v>1679</v>
      </c>
      <c r="K55" s="19">
        <v>5496</v>
      </c>
      <c r="Q55" s="87">
        <v>7106</v>
      </c>
      <c r="R55" s="32">
        <f t="shared" si="12"/>
        <v>69</v>
      </c>
      <c r="S55" s="13">
        <f t="shared" si="11"/>
        <v>0.97101041373487196</v>
      </c>
    </row>
    <row r="56" spans="1:19" s="12" customFormat="1" ht="42.75" customHeight="1" x14ac:dyDescent="0.55000000000000004">
      <c r="A56" s="17" t="s">
        <v>102</v>
      </c>
      <c r="B56" s="146" t="s">
        <v>103</v>
      </c>
      <c r="C56" s="147"/>
      <c r="D56" s="18" t="s">
        <v>26</v>
      </c>
      <c r="E56" s="19">
        <f t="shared" si="9"/>
        <v>0</v>
      </c>
      <c r="F56" s="19"/>
      <c r="G56" s="20">
        <f t="shared" si="10"/>
        <v>0</v>
      </c>
      <c r="H56" s="19"/>
      <c r="I56" s="19"/>
      <c r="J56" s="19"/>
      <c r="K56" s="19"/>
      <c r="Q56" s="33">
        <v>0</v>
      </c>
      <c r="R56" s="34"/>
      <c r="S56" s="34"/>
    </row>
    <row r="57" spans="1:19" s="12" customFormat="1" ht="57.75" customHeight="1" x14ac:dyDescent="0.25">
      <c r="A57" s="14" t="s">
        <v>7</v>
      </c>
      <c r="B57" s="152" t="s">
        <v>104</v>
      </c>
      <c r="C57" s="153"/>
      <c r="D57" s="15" t="s">
        <v>26</v>
      </c>
      <c r="E57" s="21">
        <f t="shared" si="9"/>
        <v>0</v>
      </c>
      <c r="F57" s="25">
        <f>F58+F59+F60+F61</f>
        <v>0</v>
      </c>
      <c r="G57" s="16">
        <f t="shared" si="10"/>
        <v>0</v>
      </c>
      <c r="H57" s="16">
        <f>H58+H59+H60+H61</f>
        <v>0</v>
      </c>
      <c r="I57" s="16">
        <f>I58+I59+I60+I61</f>
        <v>0</v>
      </c>
      <c r="J57" s="16">
        <f>J58+J59+J60+J61</f>
        <v>0</v>
      </c>
      <c r="K57" s="16">
        <f>K58+K59+K60+K61</f>
        <v>0</v>
      </c>
      <c r="Q57" s="81">
        <v>0</v>
      </c>
      <c r="R57" s="33"/>
      <c r="S57" s="33"/>
    </row>
    <row r="58" spans="1:19" s="12" customFormat="1" ht="55.5" customHeight="1" x14ac:dyDescent="0.5">
      <c r="A58" s="17" t="s">
        <v>105</v>
      </c>
      <c r="B58" s="146" t="s">
        <v>106</v>
      </c>
      <c r="C58" s="147"/>
      <c r="D58" s="18" t="s">
        <v>26</v>
      </c>
      <c r="E58" s="28">
        <f t="shared" si="9"/>
        <v>0</v>
      </c>
      <c r="F58" s="29"/>
      <c r="G58" s="20">
        <f t="shared" si="10"/>
        <v>0</v>
      </c>
      <c r="H58" s="19"/>
      <c r="I58" s="19"/>
      <c r="J58" s="19">
        <v>0</v>
      </c>
      <c r="K58" s="19"/>
      <c r="L58" s="35"/>
      <c r="Q58" s="33">
        <v>0</v>
      </c>
      <c r="R58" s="33"/>
      <c r="S58" s="33"/>
    </row>
    <row r="59" spans="1:19" s="12" customFormat="1" ht="46.5" customHeight="1" x14ac:dyDescent="0.6">
      <c r="A59" s="17" t="s">
        <v>107</v>
      </c>
      <c r="B59" s="146" t="s">
        <v>108</v>
      </c>
      <c r="C59" s="147"/>
      <c r="D59" s="18" t="s">
        <v>26</v>
      </c>
      <c r="E59" s="19">
        <f t="shared" si="9"/>
        <v>0</v>
      </c>
      <c r="F59" s="29"/>
      <c r="G59" s="20">
        <f t="shared" si="10"/>
        <v>0</v>
      </c>
      <c r="H59" s="19"/>
      <c r="I59" s="19"/>
      <c r="J59" s="19"/>
      <c r="K59" s="19"/>
      <c r="Q59" s="79">
        <v>0</v>
      </c>
      <c r="R59" s="32">
        <f>E59-Q59</f>
        <v>0</v>
      </c>
      <c r="S59" s="13" t="e">
        <f>R59/Q59*100</f>
        <v>#DIV/0!</v>
      </c>
    </row>
    <row r="60" spans="1:19" s="12" customFormat="1" ht="46.5" customHeight="1" x14ac:dyDescent="0.25">
      <c r="A60" s="17" t="s">
        <v>109</v>
      </c>
      <c r="B60" s="146" t="s">
        <v>110</v>
      </c>
      <c r="C60" s="147"/>
      <c r="D60" s="18" t="s">
        <v>26</v>
      </c>
      <c r="E60" s="28">
        <f t="shared" si="9"/>
        <v>0</v>
      </c>
      <c r="F60" s="29"/>
      <c r="G60" s="36">
        <f t="shared" si="10"/>
        <v>0</v>
      </c>
      <c r="H60" s="19"/>
      <c r="I60" s="19"/>
      <c r="J60" s="19"/>
      <c r="K60" s="19"/>
      <c r="Q60" s="33">
        <v>0</v>
      </c>
      <c r="R60" s="33"/>
      <c r="S60" s="33"/>
    </row>
    <row r="61" spans="1:19" s="12" customFormat="1" ht="40.5" customHeight="1" x14ac:dyDescent="0.25">
      <c r="A61" s="17" t="s">
        <v>111</v>
      </c>
      <c r="B61" s="146" t="s">
        <v>112</v>
      </c>
      <c r="C61" s="147"/>
      <c r="D61" s="18" t="s">
        <v>26</v>
      </c>
      <c r="E61" s="28">
        <f t="shared" si="9"/>
        <v>0</v>
      </c>
      <c r="F61" s="29"/>
      <c r="G61" s="36">
        <f t="shared" si="10"/>
        <v>0</v>
      </c>
      <c r="H61" s="19"/>
      <c r="I61" s="19"/>
      <c r="J61" s="19"/>
      <c r="K61" s="19"/>
      <c r="Q61" s="33">
        <v>0</v>
      </c>
      <c r="R61" s="33"/>
      <c r="S61" s="33"/>
    </row>
    <row r="62" spans="1:19" s="12" customFormat="1" ht="34.5" customHeight="1" x14ac:dyDescent="0.25">
      <c r="A62" s="17" t="s">
        <v>113</v>
      </c>
      <c r="B62" s="146" t="s">
        <v>103</v>
      </c>
      <c r="C62" s="147"/>
      <c r="D62" s="18" t="s">
        <v>26</v>
      </c>
      <c r="E62" s="28">
        <f t="shared" si="9"/>
        <v>0</v>
      </c>
      <c r="F62" s="29"/>
      <c r="G62" s="36">
        <f t="shared" si="10"/>
        <v>0</v>
      </c>
      <c r="H62" s="19"/>
      <c r="I62" s="19"/>
      <c r="J62" s="19"/>
      <c r="K62" s="19"/>
      <c r="Q62" s="33">
        <v>0</v>
      </c>
      <c r="R62" s="33"/>
      <c r="S62" s="33"/>
    </row>
    <row r="63" spans="1:19" s="12" customFormat="1" ht="36" customHeight="1" x14ac:dyDescent="0.25">
      <c r="A63" s="14" t="s">
        <v>8</v>
      </c>
      <c r="B63" s="152" t="s">
        <v>114</v>
      </c>
      <c r="C63" s="153"/>
      <c r="D63" s="15" t="s">
        <v>26</v>
      </c>
      <c r="E63" s="37">
        <f t="shared" si="9"/>
        <v>0</v>
      </c>
      <c r="F63" s="38"/>
      <c r="G63" s="39">
        <f t="shared" si="10"/>
        <v>0</v>
      </c>
      <c r="H63" s="40"/>
      <c r="I63" s="40"/>
      <c r="J63" s="19"/>
      <c r="K63" s="19"/>
      <c r="Q63" s="33">
        <v>0</v>
      </c>
      <c r="R63" s="33"/>
      <c r="S63" s="33"/>
    </row>
    <row r="64" spans="1:19" s="12" customFormat="1" ht="31.5" customHeight="1" x14ac:dyDescent="0.6">
      <c r="A64" s="14" t="s">
        <v>9</v>
      </c>
      <c r="B64" s="152" t="s">
        <v>170</v>
      </c>
      <c r="C64" s="153"/>
      <c r="D64" s="15" t="s">
        <v>26</v>
      </c>
      <c r="E64" s="40">
        <f t="shared" si="9"/>
        <v>2089111</v>
      </c>
      <c r="F64" s="40"/>
      <c r="G64" s="41">
        <f t="shared" si="10"/>
        <v>2089111</v>
      </c>
      <c r="H64" s="40"/>
      <c r="I64" s="40"/>
      <c r="J64" s="19">
        <v>2084041</v>
      </c>
      <c r="K64" s="19">
        <v>5070</v>
      </c>
      <c r="Q64" s="87">
        <v>1911151</v>
      </c>
      <c r="R64" s="32">
        <f>E64-Q64</f>
        <v>177960</v>
      </c>
      <c r="S64" s="33"/>
    </row>
    <row r="65" spans="1:19" s="42" customFormat="1" ht="24.9" customHeight="1" x14ac:dyDescent="0.25">
      <c r="A65" s="14" t="s">
        <v>10</v>
      </c>
      <c r="B65" s="152" t="s">
        <v>115</v>
      </c>
      <c r="C65" s="153"/>
      <c r="D65" s="25" t="s">
        <v>26</v>
      </c>
      <c r="E65" s="37">
        <f t="shared" si="9"/>
        <v>0</v>
      </c>
      <c r="F65" s="38"/>
      <c r="G65" s="39">
        <f t="shared" si="10"/>
        <v>0</v>
      </c>
      <c r="H65" s="40"/>
      <c r="I65" s="40"/>
      <c r="J65" s="40"/>
      <c r="K65" s="37">
        <v>0</v>
      </c>
      <c r="Q65" s="43">
        <v>0</v>
      </c>
      <c r="R65" s="43"/>
      <c r="S65" s="43"/>
    </row>
    <row r="66" spans="1:19" s="42" customFormat="1" ht="32.25" customHeight="1" x14ac:dyDescent="0.55000000000000004">
      <c r="A66" s="14" t="s">
        <v>116</v>
      </c>
      <c r="B66" s="152" t="s">
        <v>117</v>
      </c>
      <c r="C66" s="153"/>
      <c r="D66" s="15" t="s">
        <v>26</v>
      </c>
      <c r="E66" s="21">
        <f t="shared" si="9"/>
        <v>3605026</v>
      </c>
      <c r="F66" s="25">
        <f>F67+F68+F69+F70+F71</f>
        <v>0</v>
      </c>
      <c r="G66" s="16">
        <f t="shared" si="10"/>
        <v>3605026</v>
      </c>
      <c r="H66" s="16">
        <f>H67+H68+H69+H70+H71</f>
        <v>0</v>
      </c>
      <c r="I66" s="16">
        <f>I67+I68+I69+I70+I71</f>
        <v>0</v>
      </c>
      <c r="J66" s="16">
        <f>SUM(J67:J72)</f>
        <v>3605026</v>
      </c>
      <c r="K66" s="16">
        <f>K67+K68+K69+K70+K71</f>
        <v>0</v>
      </c>
      <c r="Q66" s="76">
        <v>4084111</v>
      </c>
      <c r="R66" s="13">
        <f t="shared" ref="R66:R71" si="13">E66-Q66</f>
        <v>-479085</v>
      </c>
      <c r="S66" s="13">
        <f t="shared" ref="S66:S72" si="14">R66/Q66*100</f>
        <v>-11.730459823447502</v>
      </c>
    </row>
    <row r="67" spans="1:19" s="42" customFormat="1" ht="36.75" customHeight="1" x14ac:dyDescent="0.55000000000000004">
      <c r="A67" s="17" t="s">
        <v>118</v>
      </c>
      <c r="B67" s="146" t="s">
        <v>119</v>
      </c>
      <c r="C67" s="147"/>
      <c r="D67" s="18" t="s">
        <v>26</v>
      </c>
      <c r="E67" s="19">
        <f>G67-F67</f>
        <v>433890</v>
      </c>
      <c r="F67" s="19"/>
      <c r="G67" s="20">
        <f t="shared" si="10"/>
        <v>433890</v>
      </c>
      <c r="H67" s="19"/>
      <c r="I67" s="44"/>
      <c r="J67" s="19">
        <v>433890</v>
      </c>
      <c r="K67" s="19"/>
      <c r="Q67" s="88">
        <v>501150</v>
      </c>
      <c r="R67" s="105">
        <f t="shared" si="13"/>
        <v>-67260</v>
      </c>
      <c r="S67" s="13">
        <f t="shared" si="14"/>
        <v>-13.421131397785095</v>
      </c>
    </row>
    <row r="68" spans="1:19" s="42" customFormat="1" ht="32.25" customHeight="1" x14ac:dyDescent="0.55000000000000004">
      <c r="A68" s="17" t="s">
        <v>120</v>
      </c>
      <c r="B68" s="146" t="s">
        <v>121</v>
      </c>
      <c r="C68" s="147"/>
      <c r="D68" s="18" t="s">
        <v>26</v>
      </c>
      <c r="E68" s="19">
        <f t="shared" ref="E68:E81" si="15">G68-F68</f>
        <v>868073</v>
      </c>
      <c r="F68" s="19"/>
      <c r="G68" s="20">
        <f t="shared" si="10"/>
        <v>868073</v>
      </c>
      <c r="H68" s="19"/>
      <c r="I68" s="44"/>
      <c r="J68" s="19">
        <v>868073</v>
      </c>
      <c r="K68" s="19"/>
      <c r="Q68" s="88">
        <v>870746</v>
      </c>
      <c r="R68" s="105">
        <f t="shared" si="13"/>
        <v>-2673</v>
      </c>
      <c r="S68" s="13">
        <f t="shared" si="14"/>
        <v>-0.30697815436418885</v>
      </c>
    </row>
    <row r="69" spans="1:19" s="12" customFormat="1" ht="32.25" customHeight="1" x14ac:dyDescent="0.55000000000000004">
      <c r="A69" s="17" t="s">
        <v>122</v>
      </c>
      <c r="B69" s="146" t="s">
        <v>123</v>
      </c>
      <c r="C69" s="147"/>
      <c r="D69" s="18" t="s">
        <v>26</v>
      </c>
      <c r="E69" s="19">
        <f t="shared" si="15"/>
        <v>665184</v>
      </c>
      <c r="F69" s="19"/>
      <c r="G69" s="20">
        <f t="shared" si="10"/>
        <v>665184</v>
      </c>
      <c r="H69" s="19"/>
      <c r="I69" s="44"/>
      <c r="J69" s="19">
        <v>665184</v>
      </c>
      <c r="K69" s="19"/>
      <c r="Q69" s="89">
        <v>1001616</v>
      </c>
      <c r="R69" s="105">
        <f t="shared" si="13"/>
        <v>-336432</v>
      </c>
      <c r="S69" s="13">
        <f t="shared" si="14"/>
        <v>-33.588920304787464</v>
      </c>
    </row>
    <row r="70" spans="1:19" s="12" customFormat="1" ht="37.5" customHeight="1" x14ac:dyDescent="0.55000000000000004">
      <c r="A70" s="17" t="s">
        <v>124</v>
      </c>
      <c r="B70" s="146" t="s">
        <v>125</v>
      </c>
      <c r="C70" s="147"/>
      <c r="D70" s="18" t="s">
        <v>26</v>
      </c>
      <c r="E70" s="19">
        <f t="shared" si="15"/>
        <v>369659</v>
      </c>
      <c r="F70" s="19"/>
      <c r="G70" s="20">
        <f t="shared" si="10"/>
        <v>369659</v>
      </c>
      <c r="H70" s="19"/>
      <c r="I70" s="44"/>
      <c r="J70" s="19">
        <v>369659</v>
      </c>
      <c r="K70" s="19"/>
      <c r="Q70" s="89">
        <v>361489</v>
      </c>
      <c r="R70" s="105">
        <f t="shared" si="13"/>
        <v>8170</v>
      </c>
      <c r="S70" s="13">
        <f t="shared" si="14"/>
        <v>2.2600964344696517</v>
      </c>
    </row>
    <row r="71" spans="1:19" s="12" customFormat="1" ht="39" customHeight="1" x14ac:dyDescent="0.55000000000000004">
      <c r="A71" s="17" t="s">
        <v>126</v>
      </c>
      <c r="B71" s="146" t="s">
        <v>171</v>
      </c>
      <c r="C71" s="147"/>
      <c r="D71" s="18" t="s">
        <v>26</v>
      </c>
      <c r="E71" s="19">
        <f t="shared" si="15"/>
        <v>1136220</v>
      </c>
      <c r="F71" s="19"/>
      <c r="G71" s="20">
        <f t="shared" si="10"/>
        <v>1136220</v>
      </c>
      <c r="H71" s="19"/>
      <c r="I71" s="44"/>
      <c r="J71" s="19">
        <v>1136220</v>
      </c>
      <c r="K71" s="19"/>
      <c r="Q71" s="89">
        <v>1190070</v>
      </c>
      <c r="R71" s="105">
        <f t="shared" si="13"/>
        <v>-53850</v>
      </c>
      <c r="S71" s="13">
        <f t="shared" si="14"/>
        <v>-4.5249439108623859</v>
      </c>
    </row>
    <row r="72" spans="1:19" s="12" customFormat="1" ht="39" customHeight="1" x14ac:dyDescent="0.55000000000000004">
      <c r="A72" s="17" t="s">
        <v>155</v>
      </c>
      <c r="B72" s="146" t="s">
        <v>156</v>
      </c>
      <c r="C72" s="147"/>
      <c r="D72" s="18" t="s">
        <v>26</v>
      </c>
      <c r="E72" s="19">
        <f>G72-F72</f>
        <v>132000</v>
      </c>
      <c r="F72" s="19"/>
      <c r="G72" s="20">
        <f t="shared" si="10"/>
        <v>132000</v>
      </c>
      <c r="H72" s="19"/>
      <c r="I72" s="44"/>
      <c r="J72" s="19">
        <v>132000</v>
      </c>
      <c r="K72" s="19"/>
      <c r="Q72" s="89">
        <v>159040</v>
      </c>
      <c r="R72" s="105">
        <f>E72-Q72</f>
        <v>-27040</v>
      </c>
      <c r="S72" s="13">
        <f t="shared" si="14"/>
        <v>-17.002012072434606</v>
      </c>
    </row>
    <row r="73" spans="1:19" s="12" customFormat="1" ht="61.5" customHeight="1" x14ac:dyDescent="0.6">
      <c r="A73" s="14" t="s">
        <v>127</v>
      </c>
      <c r="B73" s="152" t="s">
        <v>128</v>
      </c>
      <c r="C73" s="153"/>
      <c r="D73" s="15" t="s">
        <v>26</v>
      </c>
      <c r="E73" s="37">
        <f t="shared" si="15"/>
        <v>498481</v>
      </c>
      <c r="F73" s="38"/>
      <c r="G73" s="39">
        <f>H73+I73+J73+K73</f>
        <v>498481</v>
      </c>
      <c r="H73" s="40"/>
      <c r="I73" s="45"/>
      <c r="J73" s="19">
        <f>J74</f>
        <v>498481</v>
      </c>
      <c r="K73" s="19"/>
      <c r="Q73" s="79">
        <v>440442</v>
      </c>
      <c r="R73" s="13">
        <f>E73-Q73</f>
        <v>58039</v>
      </c>
      <c r="S73" s="33"/>
    </row>
    <row r="74" spans="1:19" s="12" customFormat="1" ht="36.75" customHeight="1" x14ac:dyDescent="0.6">
      <c r="A74" s="14" t="s">
        <v>158</v>
      </c>
      <c r="B74" s="80" t="s">
        <v>159</v>
      </c>
      <c r="C74" s="99"/>
      <c r="D74" s="15" t="s">
        <v>26</v>
      </c>
      <c r="E74" s="37">
        <f t="shared" si="15"/>
        <v>498481</v>
      </c>
      <c r="F74" s="38"/>
      <c r="G74" s="39">
        <f t="shared" si="10"/>
        <v>498481</v>
      </c>
      <c r="H74" s="40"/>
      <c r="I74" s="45"/>
      <c r="J74" s="19">
        <v>498481</v>
      </c>
      <c r="K74" s="19"/>
      <c r="Q74" s="87">
        <v>440442</v>
      </c>
      <c r="R74" s="13">
        <f>E74-Q74</f>
        <v>58039</v>
      </c>
      <c r="S74" s="33"/>
    </row>
    <row r="75" spans="1:19" s="12" customFormat="1" ht="60" customHeight="1" x14ac:dyDescent="0.6">
      <c r="A75" s="15" t="s">
        <v>129</v>
      </c>
      <c r="B75" s="160" t="s">
        <v>130</v>
      </c>
      <c r="C75" s="161"/>
      <c r="D75" s="15" t="s">
        <v>26</v>
      </c>
      <c r="E75" s="40">
        <f t="shared" si="15"/>
        <v>885264</v>
      </c>
      <c r="F75" s="46"/>
      <c r="G75" s="41">
        <f>H75+I75+J75+K75</f>
        <v>885264</v>
      </c>
      <c r="H75" s="40"/>
      <c r="I75" s="46"/>
      <c r="J75" s="19">
        <f>SUM(J76:J81)</f>
        <v>713121</v>
      </c>
      <c r="K75" s="19">
        <f>SUM(K76:K81)</f>
        <v>172143</v>
      </c>
      <c r="Q75" s="79">
        <v>945167</v>
      </c>
      <c r="R75" s="13">
        <f t="shared" ref="R75:R81" si="16">E75-Q75</f>
        <v>-59903</v>
      </c>
      <c r="S75" s="33"/>
    </row>
    <row r="76" spans="1:19" s="12" customFormat="1" ht="34.5" customHeight="1" x14ac:dyDescent="0.6">
      <c r="A76" s="14" t="s">
        <v>131</v>
      </c>
      <c r="B76" s="47" t="s">
        <v>132</v>
      </c>
      <c r="C76" s="100"/>
      <c r="D76" s="15" t="s">
        <v>26</v>
      </c>
      <c r="E76" s="40">
        <f t="shared" si="15"/>
        <v>93796</v>
      </c>
      <c r="F76" s="46"/>
      <c r="G76" s="41">
        <f t="shared" ref="G76:G81" si="17">H76+I76+J76+K76</f>
        <v>93796</v>
      </c>
      <c r="H76" s="40"/>
      <c r="I76" s="45"/>
      <c r="J76" s="19">
        <v>93796</v>
      </c>
      <c r="K76" s="19"/>
      <c r="Q76" s="87">
        <v>97420</v>
      </c>
      <c r="R76" s="13">
        <f t="shared" si="16"/>
        <v>-3624</v>
      </c>
      <c r="S76" s="33"/>
    </row>
    <row r="77" spans="1:19" s="12" customFormat="1" ht="32.25" customHeight="1" x14ac:dyDescent="0.55000000000000004">
      <c r="A77" s="14" t="s">
        <v>133</v>
      </c>
      <c r="B77" s="80" t="s">
        <v>134</v>
      </c>
      <c r="C77" s="100"/>
      <c r="D77" s="15" t="s">
        <v>26</v>
      </c>
      <c r="E77" s="40">
        <f t="shared" si="15"/>
        <v>194787</v>
      </c>
      <c r="F77" s="46"/>
      <c r="G77" s="41">
        <f t="shared" si="17"/>
        <v>194787</v>
      </c>
      <c r="H77" s="40"/>
      <c r="I77" s="46"/>
      <c r="J77" s="19">
        <f>78920+39098</f>
        <v>118018</v>
      </c>
      <c r="K77" s="19">
        <f>21152+55617</f>
        <v>76769</v>
      </c>
      <c r="Q77" s="86">
        <v>197739</v>
      </c>
      <c r="R77" s="13">
        <f t="shared" si="16"/>
        <v>-2952</v>
      </c>
      <c r="S77" s="13">
        <f>R77/Q77*100</f>
        <v>-1.4928769741932548</v>
      </c>
    </row>
    <row r="78" spans="1:19" s="12" customFormat="1" ht="35.25" customHeight="1" x14ac:dyDescent="0.55000000000000004">
      <c r="A78" s="14" t="s">
        <v>135</v>
      </c>
      <c r="B78" s="80" t="s">
        <v>161</v>
      </c>
      <c r="C78" s="100"/>
      <c r="D78" s="15" t="s">
        <v>26</v>
      </c>
      <c r="E78" s="40">
        <f t="shared" si="15"/>
        <v>5157</v>
      </c>
      <c r="F78" s="46"/>
      <c r="G78" s="41">
        <f t="shared" si="17"/>
        <v>5157</v>
      </c>
      <c r="H78" s="40"/>
      <c r="I78" s="46"/>
      <c r="J78" s="19">
        <v>5157</v>
      </c>
      <c r="K78" s="19"/>
      <c r="Q78" s="86">
        <v>3760</v>
      </c>
      <c r="R78" s="13">
        <f t="shared" si="16"/>
        <v>1397</v>
      </c>
      <c r="S78" s="13">
        <f>R78/Q78*100</f>
        <v>37.154255319148938</v>
      </c>
    </row>
    <row r="79" spans="1:19" s="12" customFormat="1" ht="35.25" customHeight="1" x14ac:dyDescent="0.55000000000000004">
      <c r="A79" s="14" t="s">
        <v>162</v>
      </c>
      <c r="B79" s="47" t="s">
        <v>164</v>
      </c>
      <c r="C79" s="100"/>
      <c r="D79" s="15"/>
      <c r="E79" s="40">
        <f t="shared" si="15"/>
        <v>212857</v>
      </c>
      <c r="F79" s="46"/>
      <c r="G79" s="41">
        <f t="shared" si="17"/>
        <v>212857</v>
      </c>
      <c r="H79" s="40"/>
      <c r="I79" s="46"/>
      <c r="J79" s="19">
        <v>212857</v>
      </c>
      <c r="K79" s="19"/>
      <c r="Q79" s="86">
        <v>226501</v>
      </c>
      <c r="R79" s="13">
        <f t="shared" si="16"/>
        <v>-13644</v>
      </c>
      <c r="S79" s="13">
        <f t="shared" ref="S79:S81" si="18">R79/Q79*100</f>
        <v>-6.0238144643953007</v>
      </c>
    </row>
    <row r="80" spans="1:19" s="12" customFormat="1" ht="35.25" customHeight="1" x14ac:dyDescent="0.55000000000000004">
      <c r="A80" s="14" t="s">
        <v>165</v>
      </c>
      <c r="B80" s="47" t="s">
        <v>167</v>
      </c>
      <c r="C80" s="100"/>
      <c r="D80" s="15"/>
      <c r="E80" s="40">
        <f t="shared" si="15"/>
        <v>378155</v>
      </c>
      <c r="F80" s="46"/>
      <c r="G80" s="41">
        <f t="shared" si="17"/>
        <v>378155</v>
      </c>
      <c r="H80" s="40"/>
      <c r="I80" s="46"/>
      <c r="J80" s="19">
        <v>282781</v>
      </c>
      <c r="K80" s="19">
        <v>95374</v>
      </c>
      <c r="Q80" s="86">
        <v>419706</v>
      </c>
      <c r="R80" s="13">
        <f t="shared" si="16"/>
        <v>-41551</v>
      </c>
      <c r="S80" s="13">
        <f t="shared" si="18"/>
        <v>-9.9000252557742812</v>
      </c>
    </row>
    <row r="81" spans="1:209" s="12" customFormat="1" ht="34.5" customHeight="1" x14ac:dyDescent="0.55000000000000004">
      <c r="A81" s="14" t="s">
        <v>168</v>
      </c>
      <c r="B81" s="47" t="s">
        <v>174</v>
      </c>
      <c r="C81" s="100"/>
      <c r="D81" s="15" t="s">
        <v>26</v>
      </c>
      <c r="E81" s="40">
        <f t="shared" si="15"/>
        <v>512</v>
      </c>
      <c r="F81" s="46"/>
      <c r="G81" s="41">
        <f t="shared" si="17"/>
        <v>512</v>
      </c>
      <c r="H81" s="40"/>
      <c r="I81" s="45"/>
      <c r="J81" s="19">
        <v>512</v>
      </c>
      <c r="K81" s="44"/>
      <c r="Q81" s="86">
        <v>41</v>
      </c>
      <c r="R81" s="13">
        <f t="shared" si="16"/>
        <v>471</v>
      </c>
      <c r="S81" s="13">
        <f t="shared" si="18"/>
        <v>1148.780487804878</v>
      </c>
    </row>
    <row r="82" spans="1:209" s="42" customFormat="1" ht="48" customHeight="1" x14ac:dyDescent="0.55000000000000004">
      <c r="A82" s="9" t="s">
        <v>11</v>
      </c>
      <c r="B82" s="162" t="s">
        <v>137</v>
      </c>
      <c r="C82" s="48" t="s">
        <v>138</v>
      </c>
      <c r="D82" s="10" t="s">
        <v>26</v>
      </c>
      <c r="E82" s="22">
        <f>E13-E39</f>
        <v>9815341</v>
      </c>
      <c r="F82" s="22">
        <f>F13-F39</f>
        <v>0</v>
      </c>
      <c r="G82" s="22">
        <f>G13-G39</f>
        <v>9815341</v>
      </c>
      <c r="H82" s="49"/>
      <c r="I82" s="49"/>
      <c r="J82" s="50"/>
      <c r="K82" s="51"/>
      <c r="Q82" s="13"/>
    </row>
    <row r="83" spans="1:209" s="53" customFormat="1" ht="45.75" customHeight="1" x14ac:dyDescent="0.25">
      <c r="A83" s="9" t="s">
        <v>139</v>
      </c>
      <c r="B83" s="163"/>
      <c r="C83" s="48" t="s">
        <v>140</v>
      </c>
      <c r="D83" s="10" t="s">
        <v>12</v>
      </c>
      <c r="E83" s="52">
        <f>E82/E13*100</f>
        <v>9.2653395133848502</v>
      </c>
      <c r="F83" s="52"/>
      <c r="G83" s="52">
        <f>G82/G13*100</f>
        <v>9.2653395133848502</v>
      </c>
      <c r="H83" s="9"/>
      <c r="I83" s="9"/>
      <c r="J83" s="9"/>
      <c r="K83" s="9"/>
      <c r="L83" s="158"/>
      <c r="M83" s="159"/>
      <c r="N83" s="158"/>
      <c r="O83" s="159"/>
      <c r="P83" s="158"/>
      <c r="Q83" s="159"/>
      <c r="R83" s="158"/>
      <c r="S83" s="159"/>
      <c r="T83" s="158"/>
      <c r="U83" s="159"/>
      <c r="V83" s="158"/>
      <c r="W83" s="159"/>
      <c r="X83" s="158"/>
      <c r="Y83" s="159"/>
      <c r="Z83" s="158"/>
      <c r="AA83" s="159"/>
      <c r="AB83" s="158"/>
      <c r="AC83" s="159"/>
      <c r="AD83" s="158"/>
      <c r="AE83" s="159"/>
      <c r="AF83" s="158"/>
      <c r="AG83" s="159"/>
      <c r="AH83" s="158"/>
      <c r="AI83" s="159"/>
      <c r="AJ83" s="158"/>
      <c r="AK83" s="159"/>
      <c r="AL83" s="158"/>
      <c r="AM83" s="159"/>
      <c r="AN83" s="158"/>
      <c r="AO83" s="159"/>
      <c r="AP83" s="158"/>
      <c r="AQ83" s="159"/>
      <c r="AR83" s="158"/>
      <c r="AS83" s="159"/>
      <c r="AT83" s="158"/>
      <c r="AU83" s="159"/>
      <c r="AV83" s="158"/>
      <c r="AW83" s="159"/>
      <c r="AX83" s="158"/>
      <c r="AY83" s="159"/>
      <c r="AZ83" s="158"/>
      <c r="BA83" s="159"/>
      <c r="BB83" s="158"/>
      <c r="BC83" s="159"/>
      <c r="BD83" s="158"/>
      <c r="BE83" s="159"/>
      <c r="BF83" s="158"/>
      <c r="BG83" s="159"/>
      <c r="BH83" s="158"/>
      <c r="BI83" s="159"/>
      <c r="BJ83" s="158"/>
      <c r="BK83" s="159"/>
      <c r="BL83" s="158"/>
      <c r="BM83" s="159"/>
      <c r="BN83" s="158"/>
      <c r="BO83" s="159"/>
      <c r="BP83" s="158"/>
      <c r="BQ83" s="159"/>
      <c r="BR83" s="158"/>
      <c r="BS83" s="159"/>
      <c r="BT83" s="158"/>
      <c r="BU83" s="159"/>
      <c r="BV83" s="158"/>
      <c r="BW83" s="159"/>
      <c r="BX83" s="158"/>
      <c r="BY83" s="159"/>
      <c r="BZ83" s="158"/>
      <c r="CA83" s="159"/>
      <c r="CB83" s="158"/>
      <c r="CC83" s="159"/>
      <c r="CD83" s="158"/>
      <c r="CE83" s="159"/>
      <c r="CF83" s="158"/>
      <c r="CG83" s="159"/>
      <c r="CH83" s="158"/>
      <c r="CI83" s="159"/>
      <c r="CJ83" s="158"/>
      <c r="CK83" s="159"/>
      <c r="CL83" s="158"/>
      <c r="CM83" s="159"/>
      <c r="CN83" s="158"/>
      <c r="CO83" s="159"/>
      <c r="CP83" s="158"/>
      <c r="CQ83" s="159"/>
      <c r="CR83" s="158"/>
      <c r="CS83" s="159"/>
      <c r="CT83" s="158"/>
      <c r="CU83" s="159"/>
      <c r="CV83" s="158"/>
      <c r="CW83" s="159"/>
      <c r="CX83" s="158"/>
      <c r="CY83" s="159"/>
      <c r="CZ83" s="158"/>
      <c r="DA83" s="159"/>
      <c r="DB83" s="158"/>
      <c r="DC83" s="159"/>
      <c r="DD83" s="158"/>
      <c r="DE83" s="159"/>
      <c r="DF83" s="158"/>
      <c r="DG83" s="159"/>
      <c r="DH83" s="158"/>
      <c r="DI83" s="159"/>
      <c r="DJ83" s="158"/>
      <c r="DK83" s="159"/>
      <c r="DL83" s="158"/>
      <c r="DM83" s="159"/>
      <c r="DN83" s="158"/>
      <c r="DO83" s="159"/>
      <c r="DP83" s="158"/>
      <c r="DQ83" s="159"/>
      <c r="DR83" s="158"/>
      <c r="DS83" s="159"/>
      <c r="DT83" s="158"/>
      <c r="DU83" s="159"/>
      <c r="DV83" s="158"/>
      <c r="DW83" s="159"/>
      <c r="DX83" s="158"/>
      <c r="DY83" s="159"/>
      <c r="DZ83" s="158"/>
      <c r="EA83" s="159"/>
      <c r="EB83" s="158"/>
      <c r="EC83" s="159"/>
      <c r="ED83" s="158"/>
      <c r="EE83" s="159"/>
      <c r="EF83" s="158"/>
      <c r="EG83" s="159"/>
      <c r="EH83" s="158"/>
      <c r="EI83" s="159"/>
      <c r="EJ83" s="158"/>
      <c r="EK83" s="159"/>
      <c r="EL83" s="158"/>
      <c r="EM83" s="159"/>
      <c r="EN83" s="158"/>
      <c r="EO83" s="159"/>
      <c r="EP83" s="158"/>
      <c r="EQ83" s="159"/>
      <c r="ER83" s="158"/>
      <c r="ES83" s="159"/>
      <c r="ET83" s="158"/>
      <c r="EU83" s="159"/>
      <c r="EV83" s="158"/>
      <c r="EW83" s="159"/>
      <c r="EX83" s="158"/>
      <c r="EY83" s="159"/>
      <c r="EZ83" s="158"/>
      <c r="FA83" s="159"/>
      <c r="FB83" s="158"/>
      <c r="FC83" s="159"/>
      <c r="FD83" s="158"/>
      <c r="FE83" s="159"/>
      <c r="FF83" s="158"/>
      <c r="FG83" s="159"/>
      <c r="FH83" s="158"/>
      <c r="FI83" s="159"/>
      <c r="FJ83" s="158"/>
      <c r="FK83" s="159"/>
      <c r="FL83" s="158"/>
      <c r="FM83" s="159"/>
      <c r="FN83" s="158"/>
      <c r="FO83" s="159"/>
      <c r="FP83" s="158"/>
      <c r="FQ83" s="159"/>
      <c r="FR83" s="158"/>
      <c r="FS83" s="159"/>
      <c r="FT83" s="158"/>
      <c r="FU83" s="159"/>
      <c r="FV83" s="158"/>
      <c r="FW83" s="159"/>
      <c r="FX83" s="158"/>
      <c r="FY83" s="159"/>
      <c r="FZ83" s="158"/>
      <c r="GA83" s="159"/>
      <c r="GB83" s="158"/>
      <c r="GC83" s="159"/>
      <c r="GD83" s="158"/>
      <c r="GE83" s="159"/>
      <c r="GF83" s="158"/>
      <c r="GG83" s="159"/>
      <c r="GH83" s="158"/>
      <c r="GI83" s="159"/>
      <c r="GJ83" s="158"/>
      <c r="GK83" s="159"/>
      <c r="GL83" s="158"/>
      <c r="GM83" s="159"/>
      <c r="GN83" s="158"/>
      <c r="GO83" s="159"/>
      <c r="GP83" s="158"/>
      <c r="GQ83" s="159"/>
      <c r="GR83" s="158"/>
      <c r="GS83" s="159"/>
      <c r="GT83" s="158"/>
      <c r="GU83" s="159"/>
      <c r="GV83" s="158"/>
      <c r="GW83" s="159"/>
      <c r="GX83" s="158"/>
      <c r="GY83" s="159"/>
      <c r="GZ83" s="158"/>
      <c r="HA83" s="159"/>
    </row>
    <row r="84" spans="1:209" s="12" customFormat="1" ht="56.25" customHeight="1" x14ac:dyDescent="0.25">
      <c r="A84" s="14" t="s">
        <v>157</v>
      </c>
      <c r="B84" s="164" t="s">
        <v>141</v>
      </c>
      <c r="C84" s="165"/>
      <c r="D84" s="15" t="s">
        <v>26</v>
      </c>
      <c r="E84" s="45">
        <f>E39-E75-E48-E59-E73</f>
        <v>94731242</v>
      </c>
      <c r="F84" s="45"/>
      <c r="G84" s="45">
        <f>G39-G75-G48-G59-G73</f>
        <v>94731242</v>
      </c>
      <c r="H84" s="54"/>
      <c r="I84" s="54"/>
      <c r="J84" s="45"/>
      <c r="K84" s="45"/>
    </row>
    <row r="85" spans="1:209" s="42" customFormat="1" ht="44.25" customHeight="1" x14ac:dyDescent="0.25">
      <c r="A85" s="55"/>
      <c r="B85" s="56"/>
      <c r="C85" s="56"/>
      <c r="D85" s="57"/>
      <c r="E85" s="58"/>
      <c r="F85" s="59"/>
      <c r="G85" s="60"/>
      <c r="H85" s="59"/>
      <c r="I85" s="59"/>
      <c r="J85" s="60"/>
      <c r="K85" s="60"/>
    </row>
    <row r="86" spans="1:209" s="42" customFormat="1" ht="44.25" customHeight="1" x14ac:dyDescent="0.25">
      <c r="A86" s="55"/>
      <c r="B86" s="56"/>
      <c r="C86" s="56"/>
      <c r="D86" s="57"/>
      <c r="E86" s="58"/>
      <c r="F86" s="59"/>
      <c r="G86" s="60"/>
      <c r="H86" s="59"/>
      <c r="I86" s="59"/>
      <c r="J86" s="60"/>
      <c r="K86" s="60"/>
    </row>
    <row r="87" spans="1:209" s="4" customFormat="1" ht="30" x14ac:dyDescent="0.5">
      <c r="A87" s="61" t="s">
        <v>142</v>
      </c>
      <c r="B87" s="61"/>
      <c r="C87" s="61"/>
      <c r="D87" s="61" t="s">
        <v>143</v>
      </c>
      <c r="E87" s="61"/>
      <c r="F87" s="61"/>
      <c r="G87" s="61"/>
      <c r="H87" s="61"/>
      <c r="I87" s="61" t="s">
        <v>144</v>
      </c>
      <c r="J87" s="61"/>
      <c r="K87" s="61"/>
    </row>
    <row r="88" spans="1:209" s="4" customFormat="1" ht="30.6" x14ac:dyDescent="0.55000000000000004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209" s="65" customFormat="1" ht="40.5" customHeight="1" x14ac:dyDescent="0.7">
      <c r="A89" s="63" t="s">
        <v>145</v>
      </c>
      <c r="B89" s="64"/>
      <c r="C89" s="64"/>
      <c r="D89" s="63" t="s">
        <v>146</v>
      </c>
      <c r="E89" s="64"/>
      <c r="F89" s="64"/>
      <c r="G89" s="64"/>
      <c r="H89" s="64"/>
      <c r="I89" s="63" t="s">
        <v>147</v>
      </c>
      <c r="J89" s="64"/>
      <c r="K89" s="64"/>
    </row>
    <row r="90" spans="1:209" s="65" customFormat="1" ht="120" customHeight="1" x14ac:dyDescent="0.7">
      <c r="A90" s="64"/>
      <c r="B90" s="64"/>
      <c r="C90" s="64"/>
      <c r="D90" s="64"/>
      <c r="E90" s="64"/>
      <c r="F90" s="64"/>
      <c r="G90" s="64"/>
      <c r="H90" s="64"/>
      <c r="I90" s="169" t="s">
        <v>14</v>
      </c>
      <c r="J90" s="169"/>
      <c r="K90" s="169"/>
    </row>
    <row r="91" spans="1:209" s="65" customFormat="1" ht="40.200000000000003" x14ac:dyDescent="0.7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209" s="4" customFormat="1" ht="39" customHeight="1" x14ac:dyDescent="0.6">
      <c r="A92" s="166"/>
      <c r="B92" s="166"/>
      <c r="C92" s="166"/>
      <c r="D92" s="62" t="s">
        <v>148</v>
      </c>
      <c r="E92" s="62"/>
      <c r="F92" s="62"/>
      <c r="G92" s="62"/>
      <c r="H92" s="62"/>
      <c r="I92" s="62"/>
      <c r="J92" s="62"/>
      <c r="K92" s="62"/>
    </row>
    <row r="93" spans="1:209" s="4" customFormat="1" ht="35.4" x14ac:dyDescent="0.6">
      <c r="A93" s="66"/>
      <c r="B93" s="67"/>
      <c r="C93" s="67"/>
      <c r="D93" s="62" t="s">
        <v>149</v>
      </c>
      <c r="E93" s="62"/>
      <c r="F93" s="62"/>
      <c r="G93" s="62"/>
      <c r="H93" s="62"/>
      <c r="I93" s="63" t="s">
        <v>178</v>
      </c>
      <c r="J93" s="62"/>
      <c r="K93" s="62"/>
    </row>
    <row r="94" spans="1:209" s="4" customFormat="1" ht="30.6" x14ac:dyDescent="0.55000000000000004">
      <c r="A94" s="68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209" s="4" customFormat="1" ht="30.6" x14ac:dyDescent="0.55000000000000004">
      <c r="A95" s="69" t="s">
        <v>151</v>
      </c>
      <c r="B95" s="62"/>
      <c r="C95" s="69"/>
      <c r="D95" s="62"/>
      <c r="E95" s="69" t="s">
        <v>151</v>
      </c>
      <c r="F95" s="62"/>
      <c r="G95" s="62"/>
      <c r="H95" s="62"/>
      <c r="I95" s="62"/>
      <c r="J95" s="69" t="s">
        <v>151</v>
      </c>
      <c r="K95" s="62"/>
    </row>
    <row r="96" spans="1:209" s="4" customFormat="1" ht="22.8" x14ac:dyDescent="0.4">
      <c r="A96" s="70"/>
      <c r="B96" s="70"/>
      <c r="C96" s="71"/>
      <c r="D96" s="71"/>
      <c r="E96" s="71"/>
      <c r="F96" s="71"/>
      <c r="G96" s="71"/>
      <c r="H96" s="71"/>
      <c r="I96" s="71"/>
      <c r="J96" s="71"/>
      <c r="K96" s="71"/>
    </row>
    <row r="97" spans="1:11" s="4" customFormat="1" ht="22.8" x14ac:dyDescent="0.4">
      <c r="A97" s="70"/>
      <c r="B97" s="70"/>
      <c r="C97" s="72"/>
      <c r="D97" s="71"/>
      <c r="E97" s="71"/>
      <c r="F97" s="71"/>
      <c r="G97" s="71"/>
      <c r="H97" s="71"/>
      <c r="I97" s="71"/>
      <c r="J97" s="71"/>
      <c r="K97" s="71"/>
    </row>
    <row r="98" spans="1:11" s="4" customFormat="1" ht="15.6" x14ac:dyDescent="0.3">
      <c r="A98" s="73"/>
      <c r="B98" s="73"/>
      <c r="F98" s="74"/>
      <c r="G98" s="74"/>
      <c r="H98" s="74"/>
      <c r="I98" s="74"/>
      <c r="J98" s="74"/>
      <c r="K98" s="74"/>
    </row>
    <row r="99" spans="1:11" s="4" customFormat="1" ht="15.6" x14ac:dyDescent="0.3">
      <c r="A99" s="73"/>
      <c r="B99" s="73"/>
      <c r="F99" s="74"/>
      <c r="G99" s="74"/>
      <c r="H99" s="74"/>
      <c r="I99" s="74"/>
      <c r="J99" s="74"/>
      <c r="K99" s="74"/>
    </row>
    <row r="100" spans="1:11" s="4" customFormat="1" ht="15.6" x14ac:dyDescent="0.3">
      <c r="A100" s="73"/>
      <c r="B100" s="73"/>
      <c r="F100" s="74"/>
      <c r="G100" s="74"/>
      <c r="H100" s="74"/>
      <c r="I100" s="167"/>
      <c r="J100" s="168"/>
      <c r="K100" s="74"/>
    </row>
    <row r="101" spans="1:11" s="4" customFormat="1" ht="15.6" x14ac:dyDescent="0.3">
      <c r="A101" s="73"/>
      <c r="B101" s="73"/>
      <c r="F101" s="74"/>
      <c r="G101" s="74"/>
      <c r="H101" s="74"/>
      <c r="I101" s="74"/>
      <c r="J101" s="74"/>
      <c r="K101" s="74"/>
    </row>
    <row r="102" spans="1:11" s="4" customFormat="1" ht="15.6" x14ac:dyDescent="0.3">
      <c r="A102" s="73"/>
      <c r="B102" s="73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1:11" s="4" customFormat="1" ht="15.6" x14ac:dyDescent="0.3">
      <c r="A103" s="73"/>
      <c r="B103" s="73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1:11" s="4" customFormat="1" ht="15.6" x14ac:dyDescent="0.3">
      <c r="A104" s="73"/>
      <c r="B104" s="73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1:11" s="4" customFormat="1" ht="15.6" x14ac:dyDescent="0.3">
      <c r="A105" s="73"/>
      <c r="B105" s="73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4" customFormat="1" ht="15.6" x14ac:dyDescent="0.3">
      <c r="A106" s="73"/>
      <c r="B106" s="73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4" customFormat="1" ht="15.6" x14ac:dyDescent="0.3">
      <c r="A107" s="73"/>
      <c r="B107" s="73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4" customFormat="1" ht="15.6" x14ac:dyDescent="0.3">
      <c r="A108" s="73"/>
      <c r="B108" s="73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4" customFormat="1" ht="15.6" x14ac:dyDescent="0.3">
      <c r="A109" s="73"/>
      <c r="B109" s="73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4" customFormat="1" ht="15.6" x14ac:dyDescent="0.3">
      <c r="A110" s="73"/>
      <c r="B110" s="73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4" customFormat="1" ht="15.6" x14ac:dyDescent="0.3">
      <c r="A111" s="73"/>
      <c r="B111" s="73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 s="4" customFormat="1" ht="13.2" x14ac:dyDescent="0.25">
      <c r="A112" s="73"/>
      <c r="B112" s="73"/>
    </row>
    <row r="113" spans="1:10" s="4" customFormat="1" ht="13.2" x14ac:dyDescent="0.25">
      <c r="A113" s="73"/>
      <c r="B113" s="73"/>
    </row>
    <row r="114" spans="1:10" s="4" customFormat="1" ht="13.2" x14ac:dyDescent="0.25">
      <c r="A114" s="73"/>
      <c r="B114" s="73"/>
    </row>
    <row r="115" spans="1:10" s="4" customFormat="1" ht="13.2" x14ac:dyDescent="0.25">
      <c r="A115" s="73"/>
      <c r="B115" s="73"/>
      <c r="J115" s="77"/>
    </row>
    <row r="116" spans="1:10" s="4" customFormat="1" ht="13.2" x14ac:dyDescent="0.25">
      <c r="A116" s="73"/>
      <c r="B116" s="73"/>
    </row>
    <row r="117" spans="1:10" s="4" customFormat="1" ht="13.2" x14ac:dyDescent="0.25">
      <c r="A117" s="73"/>
      <c r="B117" s="73"/>
    </row>
    <row r="118" spans="1:10" s="4" customFormat="1" ht="13.2" x14ac:dyDescent="0.25">
      <c r="A118" s="73"/>
      <c r="B118" s="73"/>
    </row>
    <row r="119" spans="1:10" s="4" customFormat="1" ht="13.2" x14ac:dyDescent="0.25">
      <c r="A119" s="73"/>
      <c r="B119" s="73"/>
    </row>
    <row r="120" spans="1:10" s="4" customFormat="1" ht="13.2" x14ac:dyDescent="0.25">
      <c r="A120" s="73"/>
      <c r="B120" s="73"/>
    </row>
    <row r="121" spans="1:10" s="4" customFormat="1" ht="13.2" x14ac:dyDescent="0.25">
      <c r="A121" s="73"/>
      <c r="B121" s="73"/>
    </row>
    <row r="122" spans="1:10" s="4" customFormat="1" ht="13.2" x14ac:dyDescent="0.25">
      <c r="A122" s="73"/>
      <c r="B122" s="73"/>
    </row>
    <row r="123" spans="1:10" s="4" customFormat="1" ht="13.2" x14ac:dyDescent="0.25">
      <c r="A123" s="73"/>
      <c r="B123" s="73"/>
    </row>
    <row r="124" spans="1:10" s="4" customFormat="1" ht="13.2" x14ac:dyDescent="0.25">
      <c r="A124" s="73"/>
      <c r="B124" s="73"/>
    </row>
    <row r="125" spans="1:10" s="4" customFormat="1" ht="13.2" x14ac:dyDescent="0.25">
      <c r="A125" s="73"/>
      <c r="B125" s="73"/>
    </row>
    <row r="126" spans="1:10" s="4" customFormat="1" ht="13.2" x14ac:dyDescent="0.25">
      <c r="A126" s="73"/>
      <c r="B126" s="73"/>
    </row>
    <row r="127" spans="1:10" s="4" customFormat="1" ht="13.2" x14ac:dyDescent="0.25">
      <c r="A127" s="73"/>
      <c r="B127" s="73"/>
    </row>
    <row r="128" spans="1:10" s="4" customFormat="1" ht="13.2" x14ac:dyDescent="0.25">
      <c r="A128" s="73"/>
      <c r="B128" s="73"/>
    </row>
    <row r="129" spans="1:2" s="4" customFormat="1" ht="13.2" x14ac:dyDescent="0.25">
      <c r="A129" s="73"/>
      <c r="B129" s="73"/>
    </row>
    <row r="130" spans="1:2" s="4" customFormat="1" ht="13.2" x14ac:dyDescent="0.25">
      <c r="A130" s="73"/>
      <c r="B130" s="73"/>
    </row>
    <row r="131" spans="1:2" s="4" customFormat="1" ht="13.2" x14ac:dyDescent="0.25">
      <c r="A131" s="73"/>
      <c r="B131" s="73"/>
    </row>
    <row r="132" spans="1:2" s="4" customFormat="1" ht="13.2" x14ac:dyDescent="0.25">
      <c r="A132" s="73"/>
      <c r="B132" s="73"/>
    </row>
    <row r="133" spans="1:2" s="4" customFormat="1" ht="13.2" x14ac:dyDescent="0.25">
      <c r="A133" s="73"/>
      <c r="B133" s="73"/>
    </row>
    <row r="134" spans="1:2" s="4" customFormat="1" ht="13.2" x14ac:dyDescent="0.25">
      <c r="A134" s="73"/>
      <c r="B134" s="73"/>
    </row>
    <row r="135" spans="1:2" s="4" customFormat="1" ht="13.2" x14ac:dyDescent="0.25">
      <c r="A135" s="73"/>
      <c r="B135" s="73"/>
    </row>
    <row r="136" spans="1:2" s="4" customFormat="1" ht="13.2" x14ac:dyDescent="0.25">
      <c r="A136" s="73"/>
      <c r="B136" s="73"/>
    </row>
    <row r="137" spans="1:2" s="4" customFormat="1" ht="13.2" x14ac:dyDescent="0.25">
      <c r="A137" s="73"/>
      <c r="B137" s="73"/>
    </row>
    <row r="138" spans="1:2" s="4" customFormat="1" ht="13.2" x14ac:dyDescent="0.25">
      <c r="A138" s="73"/>
      <c r="B138" s="73"/>
    </row>
    <row r="139" spans="1:2" s="4" customFormat="1" ht="13.2" x14ac:dyDescent="0.25">
      <c r="A139" s="73"/>
      <c r="B139" s="73"/>
    </row>
    <row r="140" spans="1:2" s="4" customFormat="1" ht="13.2" x14ac:dyDescent="0.25">
      <c r="A140" s="73"/>
      <c r="B140" s="73"/>
    </row>
    <row r="141" spans="1:2" s="4" customFormat="1" ht="13.2" x14ac:dyDescent="0.25">
      <c r="A141" s="73"/>
      <c r="B141" s="73"/>
    </row>
    <row r="142" spans="1:2" s="4" customFormat="1" ht="13.2" x14ac:dyDescent="0.25">
      <c r="A142" s="73"/>
      <c r="B142" s="73"/>
    </row>
    <row r="143" spans="1:2" s="4" customFormat="1" ht="13.2" x14ac:dyDescent="0.25">
      <c r="A143" s="73"/>
      <c r="B143" s="73"/>
    </row>
    <row r="144" spans="1:2" s="4" customFormat="1" ht="13.2" x14ac:dyDescent="0.25">
      <c r="A144" s="73"/>
      <c r="B144" s="73"/>
    </row>
    <row r="145" spans="1:2" s="4" customFormat="1" ht="13.2" x14ac:dyDescent="0.25">
      <c r="A145" s="73"/>
      <c r="B145" s="73"/>
    </row>
    <row r="146" spans="1:2" s="4" customFormat="1" ht="13.2" x14ac:dyDescent="0.25">
      <c r="A146" s="73"/>
      <c r="B146" s="73"/>
    </row>
    <row r="147" spans="1:2" s="4" customFormat="1" ht="13.2" x14ac:dyDescent="0.25">
      <c r="A147" s="73"/>
      <c r="B147" s="73"/>
    </row>
    <row r="148" spans="1:2" s="4" customFormat="1" ht="13.2" x14ac:dyDescent="0.25">
      <c r="A148" s="73"/>
      <c r="B148" s="73"/>
    </row>
    <row r="149" spans="1:2" s="4" customFormat="1" ht="13.2" x14ac:dyDescent="0.25">
      <c r="A149" s="73"/>
      <c r="B149" s="73"/>
    </row>
    <row r="150" spans="1:2" s="4" customFormat="1" ht="13.2" x14ac:dyDescent="0.25">
      <c r="A150" s="73"/>
      <c r="B150" s="73"/>
    </row>
    <row r="151" spans="1:2" s="4" customFormat="1" ht="13.2" x14ac:dyDescent="0.25">
      <c r="A151" s="73"/>
      <c r="B151" s="73"/>
    </row>
    <row r="152" spans="1:2" s="4" customFormat="1" ht="13.2" x14ac:dyDescent="0.25">
      <c r="A152" s="73"/>
      <c r="B152" s="73"/>
    </row>
    <row r="153" spans="1:2" s="4" customFormat="1" ht="13.2" x14ac:dyDescent="0.25">
      <c r="A153" s="73"/>
      <c r="B153" s="73"/>
    </row>
    <row r="154" spans="1:2" s="4" customFormat="1" ht="13.2" x14ac:dyDescent="0.25">
      <c r="A154" s="73"/>
      <c r="B154" s="73"/>
    </row>
    <row r="155" spans="1:2" s="4" customFormat="1" ht="13.2" x14ac:dyDescent="0.25">
      <c r="A155" s="73"/>
      <c r="B155" s="73"/>
    </row>
    <row r="156" spans="1:2" s="4" customFormat="1" ht="13.2" x14ac:dyDescent="0.25">
      <c r="A156" s="73"/>
      <c r="B156" s="73"/>
    </row>
    <row r="157" spans="1:2" s="4" customFormat="1" ht="13.2" x14ac:dyDescent="0.25">
      <c r="A157" s="73"/>
      <c r="B157" s="73"/>
    </row>
    <row r="158" spans="1:2" s="4" customFormat="1" ht="13.2" x14ac:dyDescent="0.25">
      <c r="A158" s="73"/>
      <c r="B158" s="73"/>
    </row>
    <row r="159" spans="1:2" s="4" customFormat="1" ht="13.2" x14ac:dyDescent="0.25">
      <c r="A159" s="73"/>
      <c r="B159" s="73"/>
    </row>
    <row r="160" spans="1:2" s="4" customFormat="1" ht="13.2" x14ac:dyDescent="0.25">
      <c r="A160" s="73"/>
      <c r="B160" s="73"/>
    </row>
    <row r="161" spans="1:2" s="4" customFormat="1" ht="13.2" x14ac:dyDescent="0.25">
      <c r="A161" s="73"/>
      <c r="B161" s="73"/>
    </row>
    <row r="162" spans="1:2" s="4" customFormat="1" ht="13.2" x14ac:dyDescent="0.25">
      <c r="A162" s="73"/>
      <c r="B162" s="73"/>
    </row>
    <row r="163" spans="1:2" s="4" customFormat="1" ht="13.2" x14ac:dyDescent="0.25">
      <c r="A163" s="73"/>
      <c r="B163" s="73"/>
    </row>
    <row r="164" spans="1:2" s="4" customFormat="1" ht="13.2" x14ac:dyDescent="0.25">
      <c r="A164" s="73"/>
      <c r="B164" s="73"/>
    </row>
    <row r="165" spans="1:2" s="4" customFormat="1" ht="13.2" x14ac:dyDescent="0.25">
      <c r="A165" s="73"/>
      <c r="B165" s="73"/>
    </row>
    <row r="166" spans="1:2" s="4" customFormat="1" ht="13.2" x14ac:dyDescent="0.25">
      <c r="A166" s="73"/>
      <c r="B166" s="73"/>
    </row>
    <row r="167" spans="1:2" s="4" customFormat="1" ht="13.2" x14ac:dyDescent="0.25">
      <c r="A167" s="73"/>
      <c r="B167" s="73"/>
    </row>
    <row r="168" spans="1:2" s="4" customFormat="1" ht="13.2" x14ac:dyDescent="0.25">
      <c r="A168" s="73"/>
      <c r="B168" s="73"/>
    </row>
    <row r="169" spans="1:2" s="4" customFormat="1" ht="13.2" x14ac:dyDescent="0.25">
      <c r="A169" s="73"/>
      <c r="B169" s="73"/>
    </row>
    <row r="170" spans="1:2" s="4" customFormat="1" ht="13.2" x14ac:dyDescent="0.25">
      <c r="A170" s="73"/>
      <c r="B170" s="73"/>
    </row>
    <row r="171" spans="1:2" s="4" customFormat="1" ht="13.2" x14ac:dyDescent="0.25">
      <c r="A171" s="73"/>
      <c r="B171" s="73"/>
    </row>
    <row r="172" spans="1:2" s="4" customFormat="1" ht="13.2" x14ac:dyDescent="0.25">
      <c r="A172" s="73"/>
      <c r="B172" s="73"/>
    </row>
    <row r="173" spans="1:2" s="4" customFormat="1" ht="13.2" x14ac:dyDescent="0.25">
      <c r="A173" s="73"/>
      <c r="B173" s="73"/>
    </row>
    <row r="174" spans="1:2" s="4" customFormat="1" ht="13.2" x14ac:dyDescent="0.25">
      <c r="A174" s="73"/>
      <c r="B174" s="73"/>
    </row>
    <row r="175" spans="1:2" s="4" customFormat="1" ht="13.2" x14ac:dyDescent="0.25">
      <c r="A175" s="73"/>
      <c r="B175" s="73"/>
    </row>
    <row r="176" spans="1:2" s="4" customFormat="1" ht="13.2" x14ac:dyDescent="0.25">
      <c r="A176" s="73"/>
      <c r="B176" s="73"/>
    </row>
    <row r="177" spans="1:2" s="4" customFormat="1" ht="13.2" x14ac:dyDescent="0.25">
      <c r="A177" s="73"/>
      <c r="B177" s="73"/>
    </row>
    <row r="178" spans="1:2" s="4" customFormat="1" ht="13.2" x14ac:dyDescent="0.25">
      <c r="A178" s="73"/>
      <c r="B178" s="73"/>
    </row>
    <row r="179" spans="1:2" s="4" customFormat="1" ht="13.2" x14ac:dyDescent="0.25">
      <c r="A179" s="73"/>
      <c r="B179" s="73"/>
    </row>
    <row r="180" spans="1:2" s="4" customFormat="1" ht="13.2" x14ac:dyDescent="0.25">
      <c r="A180" s="73"/>
      <c r="B180" s="73"/>
    </row>
    <row r="181" spans="1:2" s="4" customFormat="1" ht="13.2" x14ac:dyDescent="0.25">
      <c r="A181" s="73"/>
      <c r="B181" s="73"/>
    </row>
    <row r="182" spans="1:2" s="4" customFormat="1" ht="13.2" x14ac:dyDescent="0.25">
      <c r="A182" s="73"/>
      <c r="B182" s="73"/>
    </row>
    <row r="183" spans="1:2" s="4" customFormat="1" ht="13.2" x14ac:dyDescent="0.25">
      <c r="A183" s="73"/>
      <c r="B183" s="73"/>
    </row>
    <row r="184" spans="1:2" s="4" customFormat="1" ht="13.2" x14ac:dyDescent="0.25">
      <c r="A184" s="73"/>
      <c r="B184" s="73"/>
    </row>
    <row r="185" spans="1:2" s="4" customFormat="1" ht="13.2" x14ac:dyDescent="0.25">
      <c r="A185" s="73"/>
      <c r="B185" s="73"/>
    </row>
    <row r="186" spans="1:2" s="4" customFormat="1" ht="13.2" x14ac:dyDescent="0.25">
      <c r="A186" s="73"/>
      <c r="B186" s="73"/>
    </row>
    <row r="187" spans="1:2" s="4" customFormat="1" ht="13.2" x14ac:dyDescent="0.25">
      <c r="A187" s="73"/>
      <c r="B187" s="73"/>
    </row>
    <row r="188" spans="1:2" s="4" customFormat="1" ht="13.2" x14ac:dyDescent="0.25">
      <c r="A188" s="73"/>
      <c r="B188" s="73"/>
    </row>
    <row r="189" spans="1:2" s="4" customFormat="1" ht="13.2" x14ac:dyDescent="0.25">
      <c r="A189" s="73"/>
      <c r="B189" s="73"/>
    </row>
    <row r="190" spans="1:2" s="4" customFormat="1" ht="13.2" x14ac:dyDescent="0.25">
      <c r="A190" s="73"/>
      <c r="B190" s="73"/>
    </row>
    <row r="191" spans="1:2" s="4" customFormat="1" ht="13.2" x14ac:dyDescent="0.25">
      <c r="A191" s="73"/>
      <c r="B191" s="73"/>
    </row>
    <row r="192" spans="1:2" s="4" customFormat="1" ht="13.2" x14ac:dyDescent="0.25">
      <c r="A192" s="73"/>
      <c r="B192" s="73"/>
    </row>
    <row r="193" spans="1:2" s="4" customFormat="1" ht="13.2" x14ac:dyDescent="0.25">
      <c r="A193" s="73"/>
      <c r="B193" s="73"/>
    </row>
    <row r="194" spans="1:2" s="4" customFormat="1" ht="13.2" x14ac:dyDescent="0.25">
      <c r="A194" s="73"/>
      <c r="B194" s="73"/>
    </row>
    <row r="195" spans="1:2" s="4" customFormat="1" ht="13.2" x14ac:dyDescent="0.25">
      <c r="A195" s="73"/>
      <c r="B195" s="73"/>
    </row>
    <row r="196" spans="1:2" s="4" customFormat="1" ht="13.2" x14ac:dyDescent="0.25">
      <c r="A196" s="73"/>
      <c r="B196" s="73"/>
    </row>
    <row r="197" spans="1:2" s="4" customFormat="1" ht="13.2" x14ac:dyDescent="0.25">
      <c r="A197" s="73"/>
      <c r="B197" s="73"/>
    </row>
    <row r="198" spans="1:2" s="4" customFormat="1" ht="13.2" x14ac:dyDescent="0.25">
      <c r="A198" s="73"/>
      <c r="B198" s="73"/>
    </row>
    <row r="199" spans="1:2" s="4" customFormat="1" ht="13.2" x14ac:dyDescent="0.25">
      <c r="A199" s="73"/>
      <c r="B199" s="73"/>
    </row>
    <row r="200" spans="1:2" s="4" customFormat="1" ht="13.2" x14ac:dyDescent="0.25">
      <c r="A200" s="73"/>
      <c r="B200" s="73"/>
    </row>
    <row r="201" spans="1:2" s="4" customFormat="1" ht="13.2" x14ac:dyDescent="0.25">
      <c r="A201" s="73"/>
      <c r="B201" s="73"/>
    </row>
    <row r="202" spans="1:2" s="4" customFormat="1" ht="13.2" x14ac:dyDescent="0.25">
      <c r="A202" s="73"/>
      <c r="B202" s="73"/>
    </row>
    <row r="203" spans="1:2" s="4" customFormat="1" ht="13.2" x14ac:dyDescent="0.25">
      <c r="A203" s="73"/>
      <c r="B203" s="73"/>
    </row>
    <row r="204" spans="1:2" s="4" customFormat="1" ht="13.2" x14ac:dyDescent="0.25">
      <c r="A204" s="73"/>
      <c r="B204" s="73"/>
    </row>
    <row r="205" spans="1:2" s="4" customFormat="1" ht="13.2" x14ac:dyDescent="0.25">
      <c r="A205" s="73"/>
      <c r="B205" s="73"/>
    </row>
    <row r="206" spans="1:2" s="4" customFormat="1" ht="13.2" x14ac:dyDescent="0.25">
      <c r="A206" s="73"/>
      <c r="B206" s="73"/>
    </row>
    <row r="207" spans="1:2" s="4" customFormat="1" ht="13.2" x14ac:dyDescent="0.25">
      <c r="A207" s="73"/>
      <c r="B207" s="73"/>
    </row>
    <row r="208" spans="1:2" s="4" customFormat="1" ht="13.2" x14ac:dyDescent="0.25">
      <c r="A208" s="73"/>
      <c r="B208" s="73"/>
    </row>
    <row r="209" spans="1:2" s="4" customFormat="1" ht="13.2" x14ac:dyDescent="0.25">
      <c r="A209" s="73"/>
      <c r="B209" s="73"/>
    </row>
    <row r="210" spans="1:2" s="4" customFormat="1" ht="13.2" x14ac:dyDescent="0.25">
      <c r="A210" s="73"/>
      <c r="B210" s="73"/>
    </row>
    <row r="211" spans="1:2" s="4" customFormat="1" ht="13.2" x14ac:dyDescent="0.25">
      <c r="A211" s="73"/>
      <c r="B211" s="73"/>
    </row>
    <row r="212" spans="1:2" s="4" customFormat="1" ht="13.2" x14ac:dyDescent="0.25">
      <c r="A212" s="73"/>
      <c r="B212" s="73"/>
    </row>
    <row r="213" spans="1:2" s="4" customFormat="1" ht="13.2" x14ac:dyDescent="0.25">
      <c r="A213" s="73"/>
      <c r="B213" s="73"/>
    </row>
    <row r="214" spans="1:2" s="4" customFormat="1" ht="13.2" x14ac:dyDescent="0.25">
      <c r="A214" s="73"/>
      <c r="B214" s="73"/>
    </row>
    <row r="215" spans="1:2" s="4" customFormat="1" ht="13.2" x14ac:dyDescent="0.25">
      <c r="A215" s="73"/>
      <c r="B215" s="73"/>
    </row>
    <row r="216" spans="1:2" s="4" customFormat="1" ht="13.2" x14ac:dyDescent="0.25">
      <c r="A216" s="73"/>
      <c r="B216" s="73"/>
    </row>
    <row r="217" spans="1:2" s="4" customFormat="1" ht="13.2" x14ac:dyDescent="0.25">
      <c r="A217" s="73"/>
      <c r="B217" s="73"/>
    </row>
    <row r="218" spans="1:2" s="4" customFormat="1" ht="13.2" x14ac:dyDescent="0.25">
      <c r="A218" s="73"/>
      <c r="B218" s="73"/>
    </row>
    <row r="219" spans="1:2" s="4" customFormat="1" ht="13.2" x14ac:dyDescent="0.25">
      <c r="A219" s="73"/>
      <c r="B219" s="73"/>
    </row>
    <row r="220" spans="1:2" s="4" customFormat="1" ht="13.2" x14ac:dyDescent="0.25">
      <c r="A220" s="73"/>
      <c r="B220" s="73"/>
    </row>
    <row r="221" spans="1:2" s="4" customFormat="1" ht="13.2" x14ac:dyDescent="0.25">
      <c r="A221" s="73"/>
      <c r="B221" s="73"/>
    </row>
    <row r="222" spans="1:2" s="4" customFormat="1" ht="13.2" x14ac:dyDescent="0.25">
      <c r="A222" s="73"/>
      <c r="B222" s="73"/>
    </row>
    <row r="223" spans="1:2" s="4" customFormat="1" ht="13.2" x14ac:dyDescent="0.25">
      <c r="A223" s="73"/>
      <c r="B223" s="73"/>
    </row>
    <row r="224" spans="1:2" s="4" customFormat="1" ht="13.2" x14ac:dyDescent="0.25">
      <c r="A224" s="73"/>
      <c r="B224" s="73"/>
    </row>
    <row r="225" spans="1:2" s="4" customFormat="1" ht="13.2" x14ac:dyDescent="0.25">
      <c r="A225" s="73"/>
      <c r="B225" s="73"/>
    </row>
    <row r="226" spans="1:2" s="4" customFormat="1" ht="13.2" x14ac:dyDescent="0.25">
      <c r="A226" s="73"/>
      <c r="B226" s="73"/>
    </row>
    <row r="227" spans="1:2" s="4" customFormat="1" ht="13.2" x14ac:dyDescent="0.25">
      <c r="A227" s="73"/>
      <c r="B227" s="73"/>
    </row>
    <row r="228" spans="1:2" s="4" customFormat="1" ht="13.2" x14ac:dyDescent="0.25">
      <c r="A228" s="73"/>
      <c r="B228" s="73"/>
    </row>
    <row r="229" spans="1:2" s="4" customFormat="1" ht="13.2" x14ac:dyDescent="0.25">
      <c r="A229" s="73"/>
      <c r="B229" s="73"/>
    </row>
    <row r="230" spans="1:2" s="4" customFormat="1" ht="13.2" x14ac:dyDescent="0.25">
      <c r="A230" s="73"/>
      <c r="B230" s="73"/>
    </row>
    <row r="231" spans="1:2" s="4" customFormat="1" ht="13.2" x14ac:dyDescent="0.25">
      <c r="A231" s="73"/>
      <c r="B231" s="73"/>
    </row>
    <row r="232" spans="1:2" s="4" customFormat="1" ht="13.2" x14ac:dyDescent="0.25">
      <c r="A232" s="73"/>
      <c r="B232" s="73"/>
    </row>
    <row r="233" spans="1:2" s="4" customFormat="1" ht="13.2" x14ac:dyDescent="0.25">
      <c r="A233" s="73"/>
      <c r="B233" s="73"/>
    </row>
    <row r="234" spans="1:2" s="4" customFormat="1" ht="13.2" x14ac:dyDescent="0.25">
      <c r="A234" s="73"/>
      <c r="B234" s="73"/>
    </row>
    <row r="235" spans="1:2" s="4" customFormat="1" ht="13.2" x14ac:dyDescent="0.25">
      <c r="A235" s="73"/>
      <c r="B235" s="73"/>
    </row>
    <row r="236" spans="1:2" s="4" customFormat="1" ht="13.2" x14ac:dyDescent="0.25">
      <c r="A236" s="73"/>
      <c r="B236" s="73"/>
    </row>
    <row r="237" spans="1:2" s="4" customFormat="1" ht="13.2" x14ac:dyDescent="0.25">
      <c r="A237" s="73"/>
      <c r="B237" s="73"/>
    </row>
    <row r="238" spans="1:2" s="4" customFormat="1" ht="13.2" x14ac:dyDescent="0.25">
      <c r="A238" s="73"/>
      <c r="B238" s="73"/>
    </row>
    <row r="239" spans="1:2" s="4" customFormat="1" ht="13.2" x14ac:dyDescent="0.25">
      <c r="A239" s="73"/>
      <c r="B239" s="73"/>
    </row>
    <row r="240" spans="1:2" s="4" customFormat="1" ht="13.2" x14ac:dyDescent="0.25">
      <c r="A240" s="73"/>
      <c r="B240" s="73"/>
    </row>
    <row r="241" spans="1:2" s="4" customFormat="1" ht="13.2" x14ac:dyDescent="0.25">
      <c r="A241" s="73"/>
      <c r="B241" s="73"/>
    </row>
    <row r="242" spans="1:2" s="4" customFormat="1" ht="13.2" x14ac:dyDescent="0.25">
      <c r="A242" s="73"/>
      <c r="B242" s="73"/>
    </row>
    <row r="243" spans="1:2" s="4" customFormat="1" ht="13.2" x14ac:dyDescent="0.25">
      <c r="A243" s="73"/>
      <c r="B243" s="73"/>
    </row>
    <row r="244" spans="1:2" s="4" customFormat="1" ht="13.2" x14ac:dyDescent="0.25">
      <c r="A244" s="73"/>
      <c r="B244" s="73"/>
    </row>
    <row r="245" spans="1:2" s="4" customFormat="1" ht="13.2" x14ac:dyDescent="0.25">
      <c r="A245" s="73"/>
      <c r="B245" s="73"/>
    </row>
    <row r="246" spans="1:2" s="4" customFormat="1" ht="13.2" x14ac:dyDescent="0.25">
      <c r="A246" s="73"/>
      <c r="B246" s="73"/>
    </row>
    <row r="247" spans="1:2" s="4" customFormat="1" ht="13.2" x14ac:dyDescent="0.25">
      <c r="A247" s="73"/>
      <c r="B247" s="73"/>
    </row>
    <row r="248" spans="1:2" s="4" customFormat="1" ht="13.2" x14ac:dyDescent="0.25">
      <c r="A248" s="73"/>
      <c r="B248" s="73"/>
    </row>
    <row r="249" spans="1:2" s="4" customFormat="1" ht="13.2" x14ac:dyDescent="0.25">
      <c r="A249" s="73"/>
      <c r="B249" s="73"/>
    </row>
    <row r="250" spans="1:2" s="4" customFormat="1" ht="13.2" x14ac:dyDescent="0.25">
      <c r="A250" s="73"/>
      <c r="B250" s="73"/>
    </row>
    <row r="251" spans="1:2" s="4" customFormat="1" ht="13.2" x14ac:dyDescent="0.25">
      <c r="A251" s="73"/>
      <c r="B251" s="73"/>
    </row>
    <row r="252" spans="1:2" s="4" customFormat="1" ht="13.2" x14ac:dyDescent="0.25">
      <c r="A252" s="73"/>
      <c r="B252" s="73"/>
    </row>
    <row r="253" spans="1:2" s="4" customFormat="1" ht="13.2" x14ac:dyDescent="0.25">
      <c r="A253" s="73"/>
      <c r="B253" s="73"/>
    </row>
    <row r="254" spans="1:2" s="4" customFormat="1" ht="13.2" x14ac:dyDescent="0.25">
      <c r="A254" s="73"/>
      <c r="B254" s="73"/>
    </row>
    <row r="255" spans="1:2" s="4" customFormat="1" ht="13.2" x14ac:dyDescent="0.25">
      <c r="A255" s="73"/>
      <c r="B255" s="73"/>
    </row>
    <row r="256" spans="1:2" s="4" customFormat="1" ht="13.2" x14ac:dyDescent="0.25">
      <c r="A256" s="73"/>
      <c r="B256" s="73"/>
    </row>
    <row r="257" spans="1:2" s="4" customFormat="1" ht="13.2" x14ac:dyDescent="0.25">
      <c r="A257" s="73"/>
      <c r="B257" s="73"/>
    </row>
    <row r="258" spans="1:2" s="4" customFormat="1" ht="13.2" x14ac:dyDescent="0.25">
      <c r="A258" s="73"/>
      <c r="B258" s="73"/>
    </row>
    <row r="259" spans="1:2" s="4" customFormat="1" ht="13.2" x14ac:dyDescent="0.25">
      <c r="A259" s="73"/>
      <c r="B259" s="73"/>
    </row>
    <row r="260" spans="1:2" s="4" customFormat="1" ht="13.2" x14ac:dyDescent="0.25">
      <c r="A260" s="73"/>
      <c r="B260" s="73"/>
    </row>
    <row r="261" spans="1:2" s="4" customFormat="1" ht="13.2" x14ac:dyDescent="0.25">
      <c r="A261" s="73"/>
      <c r="B261" s="73"/>
    </row>
    <row r="262" spans="1:2" s="4" customFormat="1" ht="13.2" x14ac:dyDescent="0.25">
      <c r="A262" s="73"/>
      <c r="B262" s="73"/>
    </row>
    <row r="263" spans="1:2" s="4" customFormat="1" ht="13.2" x14ac:dyDescent="0.25">
      <c r="A263" s="73"/>
      <c r="B263" s="73"/>
    </row>
    <row r="264" spans="1:2" s="4" customFormat="1" ht="13.2" x14ac:dyDescent="0.25">
      <c r="A264" s="73"/>
      <c r="B264" s="73"/>
    </row>
    <row r="265" spans="1:2" s="4" customFormat="1" ht="13.2" x14ac:dyDescent="0.25">
      <c r="A265" s="73"/>
      <c r="B265" s="73"/>
    </row>
    <row r="266" spans="1:2" s="4" customFormat="1" ht="13.2" x14ac:dyDescent="0.25">
      <c r="A266" s="73"/>
      <c r="B266" s="73"/>
    </row>
    <row r="267" spans="1:2" s="4" customFormat="1" ht="13.2" x14ac:dyDescent="0.25">
      <c r="A267" s="73"/>
      <c r="B267" s="73"/>
    </row>
    <row r="268" spans="1:2" s="4" customFormat="1" ht="13.2" x14ac:dyDescent="0.25">
      <c r="A268" s="73"/>
      <c r="B268" s="73"/>
    </row>
    <row r="269" spans="1:2" s="4" customFormat="1" ht="13.2" x14ac:dyDescent="0.25">
      <c r="A269" s="73"/>
      <c r="B269" s="73"/>
    </row>
    <row r="270" spans="1:2" s="4" customFormat="1" ht="13.2" x14ac:dyDescent="0.25">
      <c r="A270" s="73"/>
      <c r="B270" s="73"/>
    </row>
    <row r="271" spans="1:2" s="4" customFormat="1" ht="13.2" x14ac:dyDescent="0.25">
      <c r="A271" s="73"/>
      <c r="B271" s="73"/>
    </row>
    <row r="272" spans="1:2" s="4" customFormat="1" ht="13.2" x14ac:dyDescent="0.25">
      <c r="A272" s="73"/>
      <c r="B272" s="73"/>
    </row>
    <row r="273" spans="1:2" s="4" customFormat="1" ht="13.2" x14ac:dyDescent="0.25">
      <c r="A273" s="73"/>
      <c r="B273" s="73"/>
    </row>
    <row r="274" spans="1:2" s="4" customFormat="1" ht="13.2" x14ac:dyDescent="0.25">
      <c r="A274" s="73"/>
      <c r="B274" s="73"/>
    </row>
    <row r="275" spans="1:2" s="4" customFormat="1" ht="13.2" x14ac:dyDescent="0.25">
      <c r="A275" s="73"/>
      <c r="B275" s="73"/>
    </row>
    <row r="276" spans="1:2" s="4" customFormat="1" ht="13.2" x14ac:dyDescent="0.25">
      <c r="A276" s="73"/>
      <c r="B276" s="73"/>
    </row>
    <row r="277" spans="1:2" s="4" customFormat="1" ht="13.2" x14ac:dyDescent="0.25">
      <c r="A277" s="73"/>
      <c r="B277" s="73"/>
    </row>
    <row r="278" spans="1:2" s="4" customFormat="1" ht="13.2" x14ac:dyDescent="0.25">
      <c r="A278" s="73"/>
      <c r="B278" s="73"/>
    </row>
    <row r="279" spans="1:2" s="4" customFormat="1" ht="13.2" x14ac:dyDescent="0.25">
      <c r="A279" s="73"/>
      <c r="B279" s="73"/>
    </row>
    <row r="280" spans="1:2" s="4" customFormat="1" ht="13.2" x14ac:dyDescent="0.25">
      <c r="A280" s="73"/>
      <c r="B280" s="73"/>
    </row>
    <row r="281" spans="1:2" s="4" customFormat="1" ht="13.2" x14ac:dyDescent="0.25">
      <c r="A281" s="73"/>
      <c r="B281" s="73"/>
    </row>
    <row r="282" spans="1:2" s="4" customFormat="1" ht="13.2" x14ac:dyDescent="0.25">
      <c r="A282" s="73"/>
      <c r="B282" s="73"/>
    </row>
    <row r="283" spans="1:2" s="4" customFormat="1" ht="13.2" x14ac:dyDescent="0.25">
      <c r="A283" s="73"/>
      <c r="B283" s="73"/>
    </row>
    <row r="284" spans="1:2" s="4" customFormat="1" ht="13.2" x14ac:dyDescent="0.25">
      <c r="A284" s="73"/>
      <c r="B284" s="73"/>
    </row>
    <row r="285" spans="1:2" s="4" customFormat="1" ht="13.2" x14ac:dyDescent="0.25">
      <c r="A285" s="73"/>
      <c r="B285" s="73"/>
    </row>
    <row r="286" spans="1:2" s="4" customFormat="1" ht="13.2" x14ac:dyDescent="0.25">
      <c r="A286" s="73"/>
      <c r="B286" s="73"/>
    </row>
    <row r="287" spans="1:2" s="4" customFormat="1" ht="13.2" x14ac:dyDescent="0.25">
      <c r="A287" s="73"/>
      <c r="B287" s="73"/>
    </row>
    <row r="288" spans="1:2" s="4" customFormat="1" ht="13.2" x14ac:dyDescent="0.25">
      <c r="A288" s="73"/>
      <c r="B288" s="73"/>
    </row>
    <row r="289" spans="1:2" s="4" customFormat="1" ht="13.2" x14ac:dyDescent="0.25">
      <c r="A289" s="73"/>
      <c r="B289" s="73"/>
    </row>
    <row r="290" spans="1:2" s="4" customFormat="1" ht="13.2" x14ac:dyDescent="0.25">
      <c r="A290" s="73"/>
      <c r="B290" s="73"/>
    </row>
    <row r="291" spans="1:2" s="4" customFormat="1" ht="13.2" x14ac:dyDescent="0.25">
      <c r="A291" s="73"/>
      <c r="B291" s="73"/>
    </row>
    <row r="292" spans="1:2" s="4" customFormat="1" ht="13.2" x14ac:dyDescent="0.25">
      <c r="A292" s="73"/>
      <c r="B292" s="73"/>
    </row>
    <row r="293" spans="1:2" s="4" customFormat="1" ht="13.2" x14ac:dyDescent="0.25">
      <c r="A293" s="73"/>
      <c r="B293" s="73"/>
    </row>
    <row r="294" spans="1:2" s="4" customFormat="1" ht="13.2" x14ac:dyDescent="0.25">
      <c r="A294" s="73"/>
      <c r="B294" s="73"/>
    </row>
    <row r="295" spans="1:2" s="4" customFormat="1" ht="13.2" x14ac:dyDescent="0.25">
      <c r="A295" s="73"/>
      <c r="B295" s="73"/>
    </row>
    <row r="296" spans="1:2" s="4" customFormat="1" ht="13.2" x14ac:dyDescent="0.25">
      <c r="A296" s="73"/>
      <c r="B296" s="73"/>
    </row>
    <row r="297" spans="1:2" s="4" customFormat="1" ht="13.2" x14ac:dyDescent="0.25">
      <c r="A297" s="73"/>
      <c r="B297" s="73"/>
    </row>
    <row r="298" spans="1:2" s="4" customFormat="1" ht="13.2" x14ac:dyDescent="0.25">
      <c r="A298" s="73"/>
      <c r="B298" s="73"/>
    </row>
    <row r="299" spans="1:2" s="4" customFormat="1" ht="13.2" x14ac:dyDescent="0.25">
      <c r="A299" s="73"/>
      <c r="B299" s="73"/>
    </row>
    <row r="300" spans="1:2" s="4" customFormat="1" ht="13.2" x14ac:dyDescent="0.25">
      <c r="A300" s="73"/>
      <c r="B300" s="73"/>
    </row>
    <row r="301" spans="1:2" s="4" customFormat="1" ht="13.2" x14ac:dyDescent="0.25">
      <c r="A301" s="73"/>
      <c r="B301" s="73"/>
    </row>
    <row r="302" spans="1:2" x14ac:dyDescent="0.3">
      <c r="A302" s="78"/>
      <c r="B302" s="78"/>
    </row>
    <row r="303" spans="1:2" x14ac:dyDescent="0.3">
      <c r="A303" s="78"/>
      <c r="B303" s="78"/>
    </row>
    <row r="304" spans="1:2" x14ac:dyDescent="0.3">
      <c r="A304" s="78"/>
      <c r="B304" s="78"/>
    </row>
    <row r="305" spans="1:2" x14ac:dyDescent="0.3">
      <c r="A305" s="78"/>
      <c r="B305" s="78"/>
    </row>
    <row r="306" spans="1:2" x14ac:dyDescent="0.3">
      <c r="A306" s="78"/>
      <c r="B306" s="78"/>
    </row>
    <row r="307" spans="1:2" x14ac:dyDescent="0.3">
      <c r="A307" s="78"/>
      <c r="B307" s="78"/>
    </row>
    <row r="308" spans="1:2" x14ac:dyDescent="0.3">
      <c r="A308" s="78"/>
      <c r="B308" s="78"/>
    </row>
    <row r="309" spans="1:2" x14ac:dyDescent="0.3">
      <c r="A309" s="78"/>
      <c r="B309" s="78"/>
    </row>
    <row r="310" spans="1:2" x14ac:dyDescent="0.3">
      <c r="A310" s="78"/>
      <c r="B310" s="78"/>
    </row>
    <row r="311" spans="1:2" x14ac:dyDescent="0.3">
      <c r="A311" s="78"/>
      <c r="B311" s="78"/>
    </row>
    <row r="312" spans="1:2" x14ac:dyDescent="0.3">
      <c r="A312" s="78"/>
      <c r="B312" s="78"/>
    </row>
    <row r="313" spans="1:2" x14ac:dyDescent="0.3">
      <c r="A313" s="78"/>
      <c r="B313" s="78"/>
    </row>
    <row r="314" spans="1:2" x14ac:dyDescent="0.3">
      <c r="A314" s="78"/>
      <c r="B314" s="78"/>
    </row>
    <row r="315" spans="1:2" x14ac:dyDescent="0.3">
      <c r="A315" s="78"/>
      <c r="B315" s="78"/>
    </row>
    <row r="316" spans="1:2" x14ac:dyDescent="0.3">
      <c r="A316" s="78"/>
      <c r="B316" s="78"/>
    </row>
    <row r="317" spans="1:2" x14ac:dyDescent="0.3">
      <c r="A317" s="78"/>
      <c r="B317" s="78"/>
    </row>
    <row r="318" spans="1:2" x14ac:dyDescent="0.3">
      <c r="A318" s="78"/>
      <c r="B318" s="78"/>
    </row>
    <row r="319" spans="1:2" x14ac:dyDescent="0.3">
      <c r="A319" s="78"/>
      <c r="B319" s="78"/>
    </row>
    <row r="320" spans="1:2" x14ac:dyDescent="0.3">
      <c r="A320" s="78"/>
      <c r="B320" s="78"/>
    </row>
    <row r="321" spans="1:2" x14ac:dyDescent="0.3">
      <c r="A321" s="78"/>
      <c r="B321" s="78"/>
    </row>
    <row r="322" spans="1:2" x14ac:dyDescent="0.3">
      <c r="A322" s="78"/>
      <c r="B322" s="78"/>
    </row>
    <row r="323" spans="1:2" x14ac:dyDescent="0.3">
      <c r="A323" s="78"/>
      <c r="B323" s="78"/>
    </row>
    <row r="324" spans="1:2" x14ac:dyDescent="0.3">
      <c r="A324" s="78"/>
      <c r="B324" s="78"/>
    </row>
    <row r="325" spans="1:2" x14ac:dyDescent="0.3">
      <c r="A325" s="78"/>
      <c r="B325" s="78"/>
    </row>
    <row r="326" spans="1:2" x14ac:dyDescent="0.3">
      <c r="A326" s="78"/>
      <c r="B326" s="78"/>
    </row>
    <row r="327" spans="1:2" x14ac:dyDescent="0.3">
      <c r="A327" s="78"/>
      <c r="B327" s="78"/>
    </row>
    <row r="328" spans="1:2" x14ac:dyDescent="0.3">
      <c r="A328" s="78"/>
      <c r="B328" s="78"/>
    </row>
    <row r="329" spans="1:2" x14ac:dyDescent="0.3">
      <c r="A329" s="78"/>
      <c r="B329" s="78"/>
    </row>
    <row r="330" spans="1:2" x14ac:dyDescent="0.3">
      <c r="A330" s="78"/>
      <c r="B330" s="78"/>
    </row>
    <row r="331" spans="1:2" x14ac:dyDescent="0.3">
      <c r="A331" s="78"/>
      <c r="B331" s="78"/>
    </row>
    <row r="332" spans="1:2" x14ac:dyDescent="0.3">
      <c r="A332" s="78"/>
      <c r="B332" s="78"/>
    </row>
    <row r="333" spans="1:2" x14ac:dyDescent="0.3">
      <c r="A333" s="78"/>
      <c r="B333" s="78"/>
    </row>
    <row r="334" spans="1:2" x14ac:dyDescent="0.3">
      <c r="A334" s="78"/>
      <c r="B334" s="78"/>
    </row>
    <row r="335" spans="1:2" x14ac:dyDescent="0.3">
      <c r="A335" s="78"/>
      <c r="B335" s="78"/>
    </row>
    <row r="336" spans="1:2" x14ac:dyDescent="0.3">
      <c r="A336" s="78"/>
      <c r="B336" s="78"/>
    </row>
    <row r="337" spans="1:2" x14ac:dyDescent="0.3">
      <c r="A337" s="78"/>
      <c r="B337" s="78"/>
    </row>
    <row r="338" spans="1:2" x14ac:dyDescent="0.3">
      <c r="A338" s="78"/>
      <c r="B338" s="78"/>
    </row>
    <row r="339" spans="1:2" x14ac:dyDescent="0.3">
      <c r="A339" s="78"/>
      <c r="B339" s="78"/>
    </row>
    <row r="340" spans="1:2" x14ac:dyDescent="0.3">
      <c r="A340" s="78"/>
      <c r="B340" s="78"/>
    </row>
    <row r="341" spans="1:2" x14ac:dyDescent="0.3">
      <c r="A341" s="78"/>
      <c r="B341" s="78"/>
    </row>
    <row r="342" spans="1:2" x14ac:dyDescent="0.3">
      <c r="A342" s="78"/>
      <c r="B342" s="78"/>
    </row>
    <row r="343" spans="1:2" x14ac:dyDescent="0.3">
      <c r="A343" s="78"/>
      <c r="B343" s="78"/>
    </row>
    <row r="344" spans="1:2" x14ac:dyDescent="0.3">
      <c r="A344" s="78"/>
      <c r="B344" s="78"/>
    </row>
    <row r="345" spans="1:2" x14ac:dyDescent="0.3">
      <c r="A345" s="78"/>
      <c r="B345" s="78"/>
    </row>
    <row r="346" spans="1:2" x14ac:dyDescent="0.3">
      <c r="A346" s="78"/>
      <c r="B346" s="78"/>
    </row>
    <row r="347" spans="1:2" x14ac:dyDescent="0.3">
      <c r="A347" s="78"/>
      <c r="B347" s="78"/>
    </row>
    <row r="348" spans="1:2" x14ac:dyDescent="0.3">
      <c r="A348" s="78"/>
      <c r="B348" s="78"/>
    </row>
    <row r="349" spans="1:2" x14ac:dyDescent="0.3">
      <c r="A349" s="78"/>
      <c r="B349" s="78"/>
    </row>
    <row r="350" spans="1:2" x14ac:dyDescent="0.3">
      <c r="A350" s="78"/>
      <c r="B350" s="78"/>
    </row>
    <row r="351" spans="1:2" x14ac:dyDescent="0.3">
      <c r="A351" s="78"/>
      <c r="B351" s="78"/>
    </row>
    <row r="352" spans="1:2" x14ac:dyDescent="0.3">
      <c r="A352" s="78"/>
      <c r="B352" s="78"/>
    </row>
    <row r="353" spans="1:2" x14ac:dyDescent="0.3">
      <c r="A353" s="78"/>
      <c r="B353" s="78"/>
    </row>
    <row r="354" spans="1:2" x14ac:dyDescent="0.3">
      <c r="A354" s="78"/>
      <c r="B354" s="78"/>
    </row>
    <row r="355" spans="1:2" x14ac:dyDescent="0.3">
      <c r="A355" s="78"/>
      <c r="B355" s="78"/>
    </row>
    <row r="356" spans="1:2" x14ac:dyDescent="0.3">
      <c r="A356" s="78"/>
      <c r="B356" s="78"/>
    </row>
    <row r="357" spans="1:2" x14ac:dyDescent="0.3">
      <c r="A357" s="78"/>
      <c r="B357" s="78"/>
    </row>
    <row r="358" spans="1:2" x14ac:dyDescent="0.3">
      <c r="A358" s="78"/>
      <c r="B358" s="78"/>
    </row>
    <row r="359" spans="1:2" x14ac:dyDescent="0.3">
      <c r="A359" s="78"/>
      <c r="B359" s="78"/>
    </row>
    <row r="360" spans="1:2" x14ac:dyDescent="0.3">
      <c r="A360" s="78"/>
      <c r="B360" s="78"/>
    </row>
    <row r="361" spans="1:2" x14ac:dyDescent="0.3">
      <c r="A361" s="78"/>
      <c r="B361" s="78"/>
    </row>
    <row r="362" spans="1:2" x14ac:dyDescent="0.3">
      <c r="A362" s="78"/>
      <c r="B362" s="78"/>
    </row>
    <row r="363" spans="1:2" x14ac:dyDescent="0.3">
      <c r="A363" s="78"/>
      <c r="B363" s="78"/>
    </row>
    <row r="364" spans="1:2" x14ac:dyDescent="0.3">
      <c r="A364" s="78"/>
      <c r="B364" s="78"/>
    </row>
    <row r="365" spans="1:2" x14ac:dyDescent="0.3">
      <c r="A365" s="78"/>
      <c r="B365" s="78"/>
    </row>
    <row r="366" spans="1:2" x14ac:dyDescent="0.3">
      <c r="A366" s="78"/>
      <c r="B366" s="78"/>
    </row>
    <row r="367" spans="1:2" x14ac:dyDescent="0.3">
      <c r="A367" s="78"/>
      <c r="B367" s="78"/>
    </row>
  </sheetData>
  <mergeCells count="177">
    <mergeCell ref="I90:K90"/>
    <mergeCell ref="A92:C92"/>
    <mergeCell ref="I100:J100"/>
    <mergeCell ref="GR83:GS83"/>
    <mergeCell ref="GT83:GU83"/>
    <mergeCell ref="GV83:GW83"/>
    <mergeCell ref="GX83:GY83"/>
    <mergeCell ref="GZ83:HA83"/>
    <mergeCell ref="B84:C84"/>
    <mergeCell ref="GF83:GG83"/>
    <mergeCell ref="GH83:GI83"/>
    <mergeCell ref="GJ83:GK83"/>
    <mergeCell ref="GL83:GM83"/>
    <mergeCell ref="GN83:GO83"/>
    <mergeCell ref="GP83:GQ83"/>
    <mergeCell ref="FT83:FU83"/>
    <mergeCell ref="FV83:FW83"/>
    <mergeCell ref="FX83:FY83"/>
    <mergeCell ref="FZ83:GA83"/>
    <mergeCell ref="GB83:GC83"/>
    <mergeCell ref="GD83:GE83"/>
    <mergeCell ref="FH83:FI83"/>
    <mergeCell ref="FJ83:FK83"/>
    <mergeCell ref="FL83:FM83"/>
    <mergeCell ref="FN83:FO83"/>
    <mergeCell ref="FP83:FQ83"/>
    <mergeCell ref="FR83:FS83"/>
    <mergeCell ref="EV83:EW83"/>
    <mergeCell ref="EX83:EY83"/>
    <mergeCell ref="EZ83:FA83"/>
    <mergeCell ref="FB83:FC83"/>
    <mergeCell ref="FD83:FE83"/>
    <mergeCell ref="FF83:FG83"/>
    <mergeCell ref="EJ83:EK83"/>
    <mergeCell ref="EL83:EM83"/>
    <mergeCell ref="EN83:EO83"/>
    <mergeCell ref="EP83:EQ83"/>
    <mergeCell ref="ER83:ES83"/>
    <mergeCell ref="ET83:EU83"/>
    <mergeCell ref="DX83:DY83"/>
    <mergeCell ref="DZ83:EA83"/>
    <mergeCell ref="EB83:EC83"/>
    <mergeCell ref="ED83:EE83"/>
    <mergeCell ref="EF83:EG83"/>
    <mergeCell ref="EH83:EI83"/>
    <mergeCell ref="DL83:DM83"/>
    <mergeCell ref="DN83:DO83"/>
    <mergeCell ref="DP83:DQ83"/>
    <mergeCell ref="DR83:DS83"/>
    <mergeCell ref="DT83:DU83"/>
    <mergeCell ref="DV83:DW83"/>
    <mergeCell ref="CZ83:DA83"/>
    <mergeCell ref="DB83:DC83"/>
    <mergeCell ref="DD83:DE83"/>
    <mergeCell ref="DF83:DG83"/>
    <mergeCell ref="DH83:DI83"/>
    <mergeCell ref="DJ83:DK83"/>
    <mergeCell ref="CN83:CO83"/>
    <mergeCell ref="CP83:CQ83"/>
    <mergeCell ref="CR83:CS83"/>
    <mergeCell ref="CT83:CU83"/>
    <mergeCell ref="CV83:CW83"/>
    <mergeCell ref="CX83:CY83"/>
    <mergeCell ref="CB83:CC83"/>
    <mergeCell ref="CD83:CE83"/>
    <mergeCell ref="CF83:CG83"/>
    <mergeCell ref="CH83:CI83"/>
    <mergeCell ref="CJ83:CK83"/>
    <mergeCell ref="CL83:CM83"/>
    <mergeCell ref="BP83:BQ83"/>
    <mergeCell ref="BR83:BS83"/>
    <mergeCell ref="BT83:BU83"/>
    <mergeCell ref="BV83:BW83"/>
    <mergeCell ref="BX83:BY83"/>
    <mergeCell ref="BZ83:CA83"/>
    <mergeCell ref="BD83:BE83"/>
    <mergeCell ref="BF83:BG83"/>
    <mergeCell ref="BH83:BI83"/>
    <mergeCell ref="BJ83:BK83"/>
    <mergeCell ref="BL83:BM83"/>
    <mergeCell ref="BN83:BO83"/>
    <mergeCell ref="AR83:AS83"/>
    <mergeCell ref="AT83:AU83"/>
    <mergeCell ref="AV83:AW83"/>
    <mergeCell ref="AX83:AY83"/>
    <mergeCell ref="AZ83:BA83"/>
    <mergeCell ref="BB83:BC83"/>
    <mergeCell ref="AF83:AG83"/>
    <mergeCell ref="AH83:AI83"/>
    <mergeCell ref="AJ83:AK83"/>
    <mergeCell ref="AL83:AM83"/>
    <mergeCell ref="AN83:AO83"/>
    <mergeCell ref="AP83:AQ83"/>
    <mergeCell ref="T83:U83"/>
    <mergeCell ref="V83:W83"/>
    <mergeCell ref="X83:Y83"/>
    <mergeCell ref="Z83:AA83"/>
    <mergeCell ref="AB83:AC83"/>
    <mergeCell ref="AD83:AE83"/>
    <mergeCell ref="B75:C75"/>
    <mergeCell ref="B82:B83"/>
    <mergeCell ref="L83:M83"/>
    <mergeCell ref="N83:O83"/>
    <mergeCell ref="P83:Q83"/>
    <mergeCell ref="R83:S83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</mergeCells>
  <conditionalFormatting sqref="J67:K81">
    <cfRule type="expression" dxfId="89" priority="10">
      <formula>ROUND(J67,0)-J67&lt;&gt;0</formula>
    </cfRule>
  </conditionalFormatting>
  <conditionalFormatting sqref="J69">
    <cfRule type="expression" dxfId="88" priority="9">
      <formula>ROUND(J69,0)-J69&lt;&gt;0</formula>
    </cfRule>
  </conditionalFormatting>
  <conditionalFormatting sqref="J58:K64">
    <cfRule type="expression" dxfId="87" priority="8">
      <formula>ROUND(J58,0)-J58&lt;&gt;0</formula>
    </cfRule>
  </conditionalFormatting>
  <conditionalFormatting sqref="I45:K55">
    <cfRule type="expression" dxfId="86" priority="7">
      <formula>ROUND(I45,0)-I45&lt;&gt;0</formula>
    </cfRule>
  </conditionalFormatting>
  <conditionalFormatting sqref="H38:J38 H31:J36">
    <cfRule type="expression" dxfId="85" priority="6">
      <formula>ROUND(H31,0)-H31&lt;&gt;0</formula>
    </cfRule>
  </conditionalFormatting>
  <conditionalFormatting sqref="H22:K22 H15:K20">
    <cfRule type="expression" dxfId="84" priority="5">
      <formula>ROUND(H15,0)-H15&lt;&gt;0</formula>
    </cfRule>
  </conditionalFormatting>
  <conditionalFormatting sqref="H24:K25">
    <cfRule type="expression" dxfId="83" priority="4">
      <formula>ROUND(H24,0)-H24&lt;&gt;0</formula>
    </cfRule>
  </conditionalFormatting>
  <conditionalFormatting sqref="H27">
    <cfRule type="expression" dxfId="82" priority="3">
      <formula>ROUND(H27,0)-H27&lt;&gt;0</formula>
    </cfRule>
  </conditionalFormatting>
  <conditionalFormatting sqref="H21:K21">
    <cfRule type="expression" dxfId="81" priority="2">
      <formula>ROUND(H21,0)-H21&lt;&gt;0</formula>
    </cfRule>
  </conditionalFormatting>
  <conditionalFormatting sqref="H37:J37">
    <cfRule type="expression" dxfId="80" priority="1">
      <formula>ROUND(H37,0)-H37&lt;&gt;0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68"/>
  <sheetViews>
    <sheetView zoomScale="30" zoomScaleNormal="30" workbookViewId="0">
      <selection activeCell="Q1" sqref="Q1:AA1048576"/>
    </sheetView>
  </sheetViews>
  <sheetFormatPr defaultColWidth="9.109375" defaultRowHeight="14.4" x14ac:dyDescent="0.3"/>
  <cols>
    <col min="1" max="1" width="21.33203125" style="2" customWidth="1"/>
    <col min="2" max="2" width="48.88671875" style="2" customWidth="1"/>
    <col min="3" max="3" width="96.109375" style="2" customWidth="1"/>
    <col min="4" max="4" width="17.33203125" style="2" customWidth="1"/>
    <col min="5" max="5" width="50.5546875" style="2" customWidth="1"/>
    <col min="6" max="6" width="32.5546875" style="2" customWidth="1"/>
    <col min="7" max="7" width="42.88671875" style="2" customWidth="1"/>
    <col min="8" max="8" width="41.88671875" style="2" customWidth="1"/>
    <col min="9" max="9" width="33.109375" style="2" customWidth="1"/>
    <col min="10" max="10" width="30.88671875" style="2" customWidth="1"/>
    <col min="11" max="11" width="30.33203125" style="2" customWidth="1"/>
    <col min="12" max="16" width="24.5546875" style="2" hidden="1" customWidth="1"/>
    <col min="17" max="17" width="37.44140625" style="2" hidden="1" customWidth="1"/>
    <col min="18" max="19" width="30.33203125" style="2" hidden="1" customWidth="1"/>
    <col min="20" max="20" width="31.6640625" style="2" hidden="1" customWidth="1"/>
    <col min="21" max="21" width="32.6640625" style="2" hidden="1" customWidth="1"/>
    <col min="22" max="27" width="0" style="2" hidden="1" customWidth="1"/>
    <col min="28" max="16384" width="9.109375" style="2"/>
  </cols>
  <sheetData>
    <row r="1" spans="1:19" ht="22.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2.8" x14ac:dyDescent="0.4">
      <c r="A2" s="1"/>
      <c r="B2" s="1"/>
      <c r="C2" s="1"/>
      <c r="D2" s="1"/>
      <c r="E2" s="1"/>
      <c r="F2" s="1"/>
      <c r="G2" s="1"/>
      <c r="H2" s="128" t="s">
        <v>15</v>
      </c>
      <c r="I2" s="128"/>
      <c r="J2" s="128"/>
      <c r="K2" s="128"/>
    </row>
    <row r="3" spans="1:19" ht="22.8" x14ac:dyDescent="0.4">
      <c r="A3" s="1"/>
      <c r="B3" s="1"/>
      <c r="C3" s="1"/>
      <c r="D3" s="1"/>
      <c r="E3" s="1"/>
      <c r="F3" s="1"/>
      <c r="G3" s="1"/>
      <c r="H3" s="128" t="s">
        <v>16</v>
      </c>
      <c r="I3" s="128"/>
      <c r="J3" s="128"/>
      <c r="K3" s="128"/>
    </row>
    <row r="4" spans="1:19" ht="22.8" x14ac:dyDescent="0.4">
      <c r="A4" s="1"/>
      <c r="B4" s="1"/>
      <c r="C4" s="1"/>
      <c r="D4" s="1"/>
      <c r="E4" s="1"/>
      <c r="F4" s="1"/>
      <c r="G4" s="1"/>
      <c r="H4" s="128" t="s">
        <v>17</v>
      </c>
      <c r="I4" s="128"/>
      <c r="J4" s="128"/>
      <c r="K4" s="128"/>
    </row>
    <row r="5" spans="1:19" ht="22.8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4" x14ac:dyDescent="0.95">
      <c r="A7" s="129" t="s">
        <v>181</v>
      </c>
      <c r="B7" s="129"/>
      <c r="C7" s="129"/>
      <c r="D7" s="129"/>
      <c r="E7" s="130"/>
      <c r="F7" s="130"/>
      <c r="G7" s="130"/>
      <c r="H7" s="130"/>
      <c r="I7" s="130"/>
      <c r="J7" s="130"/>
      <c r="K7" s="130"/>
    </row>
    <row r="8" spans="1:19" ht="52.8" x14ac:dyDescent="0.85">
      <c r="A8" s="129" t="s">
        <v>13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9" ht="37.5" customHeight="1" x14ac:dyDescent="0.55000000000000004">
      <c r="A9" s="131" t="s">
        <v>18</v>
      </c>
      <c r="B9" s="131"/>
      <c r="C9" s="131"/>
      <c r="D9" s="131"/>
      <c r="E9" s="132"/>
      <c r="F9" s="132"/>
      <c r="G9" s="132"/>
      <c r="H9" s="132"/>
      <c r="I9" s="132"/>
      <c r="J9" s="132"/>
      <c r="K9" s="132"/>
    </row>
    <row r="10" spans="1:19" s="4" customFormat="1" ht="32.25" customHeight="1" x14ac:dyDescent="0.25">
      <c r="A10" s="133" t="s">
        <v>19</v>
      </c>
      <c r="B10" s="135" t="s">
        <v>0</v>
      </c>
      <c r="C10" s="136"/>
      <c r="D10" s="139" t="s">
        <v>20</v>
      </c>
      <c r="E10" s="141" t="s">
        <v>21</v>
      </c>
      <c r="F10" s="142"/>
      <c r="G10" s="142"/>
      <c r="H10" s="142"/>
      <c r="I10" s="142"/>
      <c r="J10" s="143"/>
      <c r="K10" s="144"/>
    </row>
    <row r="11" spans="1:19" s="4" customFormat="1" ht="114.75" customHeight="1" x14ac:dyDescent="0.25">
      <c r="A11" s="134"/>
      <c r="B11" s="137"/>
      <c r="C11" s="138"/>
      <c r="D11" s="140"/>
      <c r="E11" s="5" t="s">
        <v>22</v>
      </c>
      <c r="F11" s="5" t="s">
        <v>23</v>
      </c>
      <c r="G11" s="102" t="s">
        <v>24</v>
      </c>
      <c r="H11" s="102" t="s">
        <v>1</v>
      </c>
      <c r="I11" s="102" t="s">
        <v>2</v>
      </c>
      <c r="J11" s="102" t="s">
        <v>3</v>
      </c>
      <c r="K11" s="102" t="s">
        <v>4</v>
      </c>
    </row>
    <row r="12" spans="1:19" s="4" customFormat="1" ht="25.5" hidden="1" customHeight="1" x14ac:dyDescent="0.5">
      <c r="A12" s="6">
        <v>1</v>
      </c>
      <c r="B12" s="145">
        <v>2</v>
      </c>
      <c r="C12" s="145"/>
      <c r="D12" s="7">
        <v>3</v>
      </c>
      <c r="E12" s="8">
        <v>4</v>
      </c>
      <c r="F12" s="8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</row>
    <row r="13" spans="1:19" s="12" customFormat="1" ht="62.25" customHeight="1" x14ac:dyDescent="0.55000000000000004">
      <c r="A13" s="9">
        <v>1</v>
      </c>
      <c r="B13" s="126" t="s">
        <v>25</v>
      </c>
      <c r="C13" s="127"/>
      <c r="D13" s="10" t="s">
        <v>26</v>
      </c>
      <c r="E13" s="11">
        <f t="shared" ref="E13:E22" si="0">G13-F13</f>
        <v>99186303</v>
      </c>
      <c r="F13" s="11"/>
      <c r="G13" s="11">
        <f t="shared" ref="G13:G24" si="1">H13+I13+J13+K13</f>
        <v>99186303</v>
      </c>
      <c r="H13" s="11">
        <f>H14+H23+H26+H30</f>
        <v>91027701</v>
      </c>
      <c r="I13" s="11">
        <f>I14+I23+I26+I30</f>
        <v>3472728</v>
      </c>
      <c r="J13" s="11">
        <f>J14+J23+J26+J30</f>
        <v>4685874</v>
      </c>
      <c r="K13" s="11"/>
      <c r="Q13" s="13">
        <v>105936118</v>
      </c>
      <c r="R13" s="13">
        <f t="shared" ref="R13:R39" si="2">E13-Q13</f>
        <v>-6749815</v>
      </c>
      <c r="S13" s="82">
        <f>R13/Q13*100</f>
        <v>-6.3715899047763855</v>
      </c>
    </row>
    <row r="14" spans="1:19" s="12" customFormat="1" ht="65.25" customHeight="1" x14ac:dyDescent="0.55000000000000004">
      <c r="A14" s="14" t="s">
        <v>27</v>
      </c>
      <c r="B14" s="152" t="s">
        <v>28</v>
      </c>
      <c r="C14" s="153"/>
      <c r="D14" s="15" t="s">
        <v>26</v>
      </c>
      <c r="E14" s="16">
        <f t="shared" si="0"/>
        <v>85093174</v>
      </c>
      <c r="F14" s="16"/>
      <c r="G14" s="16">
        <f>H14+I14+J14+K14</f>
        <v>85093174</v>
      </c>
      <c r="H14" s="16">
        <f>SUM(H15:H22)</f>
        <v>76891437</v>
      </c>
      <c r="I14" s="16">
        <f>SUM(I15:I22)</f>
        <v>3472728</v>
      </c>
      <c r="J14" s="16">
        <f>SUM(J15:J22)</f>
        <v>4729009</v>
      </c>
      <c r="K14" s="16"/>
      <c r="Q14" s="13">
        <v>91107379</v>
      </c>
      <c r="R14" s="13">
        <f t="shared" si="2"/>
        <v>-6014205</v>
      </c>
      <c r="S14" s="13">
        <f t="shared" ref="S14:S24" si="3">R14/Q14*100</f>
        <v>-6.6012271080699181</v>
      </c>
    </row>
    <row r="15" spans="1:19" s="12" customFormat="1" ht="63.75" customHeight="1" x14ac:dyDescent="0.55000000000000004">
      <c r="A15" s="17" t="s">
        <v>29</v>
      </c>
      <c r="B15" s="146" t="s">
        <v>30</v>
      </c>
      <c r="C15" s="147"/>
      <c r="D15" s="18" t="s">
        <v>26</v>
      </c>
      <c r="E15" s="19">
        <f t="shared" si="0"/>
        <v>6615753</v>
      </c>
      <c r="F15" s="19"/>
      <c r="G15" s="20">
        <f t="shared" si="1"/>
        <v>6615753</v>
      </c>
      <c r="H15" s="19">
        <v>6603447</v>
      </c>
      <c r="I15" s="19"/>
      <c r="J15" s="19">
        <v>12306</v>
      </c>
      <c r="K15" s="19"/>
      <c r="Q15" s="86">
        <v>7118004</v>
      </c>
      <c r="R15" s="105">
        <f t="shared" si="2"/>
        <v>-502251</v>
      </c>
      <c r="S15" s="13">
        <f t="shared" si="3"/>
        <v>-7.0560651553441103</v>
      </c>
    </row>
    <row r="16" spans="1:19" s="12" customFormat="1" ht="61.5" customHeight="1" x14ac:dyDescent="0.55000000000000004">
      <c r="A16" s="17" t="s">
        <v>31</v>
      </c>
      <c r="B16" s="146" t="s">
        <v>32</v>
      </c>
      <c r="C16" s="147"/>
      <c r="D16" s="18" t="s">
        <v>26</v>
      </c>
      <c r="E16" s="19">
        <f t="shared" si="0"/>
        <v>64766154</v>
      </c>
      <c r="F16" s="19"/>
      <c r="G16" s="20">
        <f t="shared" si="1"/>
        <v>64766154</v>
      </c>
      <c r="H16" s="19">
        <f>[6]Лист1!B5</f>
        <v>59900928</v>
      </c>
      <c r="I16" s="19">
        <f>[6]Лист1!B6</f>
        <v>3472728</v>
      </c>
      <c r="J16" s="19">
        <f>[6]Лист1!B7</f>
        <v>1392498</v>
      </c>
      <c r="K16" s="19"/>
      <c r="Q16" s="86">
        <v>70685454</v>
      </c>
      <c r="R16" s="105">
        <f t="shared" si="2"/>
        <v>-5919300</v>
      </c>
      <c r="S16" s="13">
        <f t="shared" si="3"/>
        <v>-8.3741415878859602</v>
      </c>
    </row>
    <row r="17" spans="1:19" s="12" customFormat="1" ht="59.25" customHeight="1" x14ac:dyDescent="0.55000000000000004">
      <c r="A17" s="17" t="s">
        <v>33</v>
      </c>
      <c r="B17" s="154" t="s">
        <v>34</v>
      </c>
      <c r="C17" s="155"/>
      <c r="D17" s="18" t="s">
        <v>26</v>
      </c>
      <c r="E17" s="19">
        <f t="shared" si="0"/>
        <v>6763963</v>
      </c>
      <c r="F17" s="19"/>
      <c r="G17" s="20">
        <f t="shared" si="1"/>
        <v>6763963</v>
      </c>
      <c r="H17" s="19">
        <v>6763963</v>
      </c>
      <c r="I17" s="19"/>
      <c r="J17" s="19"/>
      <c r="K17" s="19"/>
      <c r="Q17" s="86">
        <v>7383363</v>
      </c>
      <c r="R17" s="105">
        <f t="shared" si="2"/>
        <v>-619400</v>
      </c>
      <c r="S17" s="13">
        <f>R17/Q17*100</f>
        <v>-8.3891310775320136</v>
      </c>
    </row>
    <row r="18" spans="1:19" s="12" customFormat="1" ht="59.25" customHeight="1" x14ac:dyDescent="0.55000000000000004">
      <c r="A18" s="17" t="s">
        <v>35</v>
      </c>
      <c r="B18" s="146" t="s">
        <v>36</v>
      </c>
      <c r="C18" s="147"/>
      <c r="D18" s="18" t="s">
        <v>26</v>
      </c>
      <c r="E18" s="19">
        <f t="shared" si="0"/>
        <v>5607918</v>
      </c>
      <c r="F18" s="19"/>
      <c r="G18" s="20">
        <f t="shared" si="1"/>
        <v>5607918</v>
      </c>
      <c r="H18" s="19">
        <f>[6]Лист1!B18</f>
        <v>2465358</v>
      </c>
      <c r="I18" s="19"/>
      <c r="J18" s="19">
        <f>[6]Лист1!B20</f>
        <v>3142560</v>
      </c>
      <c r="K18" s="19"/>
      <c r="Q18" s="86">
        <v>4511573</v>
      </c>
      <c r="R18" s="105">
        <f t="shared" si="2"/>
        <v>1096345</v>
      </c>
      <c r="S18" s="13">
        <f t="shared" si="3"/>
        <v>24.300726154713669</v>
      </c>
    </row>
    <row r="19" spans="1:19" s="12" customFormat="1" ht="69" customHeight="1" x14ac:dyDescent="0.55000000000000004">
      <c r="A19" s="17" t="s">
        <v>37</v>
      </c>
      <c r="B19" s="156" t="s">
        <v>38</v>
      </c>
      <c r="C19" s="157"/>
      <c r="D19" s="18" t="s">
        <v>26</v>
      </c>
      <c r="E19" s="19">
        <f t="shared" si="0"/>
        <v>181645</v>
      </c>
      <c r="F19" s="19"/>
      <c r="G19" s="20">
        <f t="shared" si="1"/>
        <v>181645</v>
      </c>
      <c r="H19" s="19"/>
      <c r="I19" s="19"/>
      <c r="J19" s="19">
        <v>181645</v>
      </c>
      <c r="K19" s="19"/>
      <c r="Q19" s="86">
        <v>169300</v>
      </c>
      <c r="R19" s="105">
        <f t="shared" si="2"/>
        <v>12345</v>
      </c>
      <c r="S19" s="13">
        <f t="shared" si="3"/>
        <v>7.2917897223862962</v>
      </c>
    </row>
    <row r="20" spans="1:19" s="12" customFormat="1" ht="85.5" customHeight="1" x14ac:dyDescent="0.55000000000000004">
      <c r="A20" s="17" t="s">
        <v>39</v>
      </c>
      <c r="B20" s="156" t="s">
        <v>41</v>
      </c>
      <c r="C20" s="157"/>
      <c r="D20" s="18" t="s">
        <v>26</v>
      </c>
      <c r="E20" s="19">
        <f t="shared" si="0"/>
        <v>213821</v>
      </c>
      <c r="F20" s="19"/>
      <c r="G20" s="20">
        <f t="shared" si="1"/>
        <v>213821</v>
      </c>
      <c r="H20" s="19">
        <v>213821</v>
      </c>
      <c r="I20" s="19"/>
      <c r="J20" s="19"/>
      <c r="K20" s="19"/>
      <c r="Q20" s="86">
        <v>261805</v>
      </c>
      <c r="R20" s="105">
        <f t="shared" si="2"/>
        <v>-47984</v>
      </c>
      <c r="S20" s="13">
        <f t="shared" si="3"/>
        <v>-18.328144993411126</v>
      </c>
    </row>
    <row r="21" spans="1:19" s="12" customFormat="1" ht="70.5" customHeight="1" x14ac:dyDescent="0.55000000000000004">
      <c r="A21" s="17" t="s">
        <v>40</v>
      </c>
      <c r="B21" s="156" t="s">
        <v>43</v>
      </c>
      <c r="C21" s="157"/>
      <c r="D21" s="18" t="s">
        <v>26</v>
      </c>
      <c r="E21" s="19">
        <f t="shared" si="0"/>
        <v>0</v>
      </c>
      <c r="F21" s="19"/>
      <c r="G21" s="20">
        <f t="shared" si="1"/>
        <v>0</v>
      </c>
      <c r="H21" s="19"/>
      <c r="I21" s="19"/>
      <c r="J21" s="19">
        <v>0</v>
      </c>
      <c r="K21" s="19"/>
      <c r="Q21" s="13">
        <v>0</v>
      </c>
      <c r="R21" s="13">
        <f t="shared" si="2"/>
        <v>0</v>
      </c>
      <c r="S21" s="13" t="e">
        <f>R21/Q21*100</f>
        <v>#DIV/0!</v>
      </c>
    </row>
    <row r="22" spans="1:19" s="12" customFormat="1" ht="63.75" customHeight="1" x14ac:dyDescent="0.55000000000000004">
      <c r="A22" s="17" t="s">
        <v>42</v>
      </c>
      <c r="B22" s="156" t="s">
        <v>44</v>
      </c>
      <c r="C22" s="157"/>
      <c r="D22" s="18" t="s">
        <v>26</v>
      </c>
      <c r="E22" s="19">
        <f t="shared" si="0"/>
        <v>943920</v>
      </c>
      <c r="F22" s="19"/>
      <c r="G22" s="20">
        <f t="shared" si="1"/>
        <v>943920</v>
      </c>
      <c r="H22" s="19">
        <v>943920</v>
      </c>
      <c r="I22" s="19"/>
      <c r="J22" s="19"/>
      <c r="K22" s="19"/>
      <c r="Q22" s="86">
        <v>977880</v>
      </c>
      <c r="R22" s="105">
        <f t="shared" si="2"/>
        <v>-33960</v>
      </c>
      <c r="S22" s="13">
        <f>R22/Q22*100</f>
        <v>-3.4728187507669652</v>
      </c>
    </row>
    <row r="23" spans="1:19" s="12" customFormat="1" ht="62.25" customHeight="1" x14ac:dyDescent="0.55000000000000004">
      <c r="A23" s="14" t="s">
        <v>45</v>
      </c>
      <c r="B23" s="152" t="s">
        <v>46</v>
      </c>
      <c r="C23" s="153"/>
      <c r="D23" s="15" t="s">
        <v>26</v>
      </c>
      <c r="E23" s="21">
        <f>E24+E25</f>
        <v>4637858</v>
      </c>
      <c r="F23" s="21"/>
      <c r="G23" s="16">
        <f t="shared" si="1"/>
        <v>4637858</v>
      </c>
      <c r="H23" s="16">
        <f>H24+H25</f>
        <v>4637858</v>
      </c>
      <c r="I23" s="16"/>
      <c r="J23" s="16"/>
      <c r="K23" s="16"/>
      <c r="Q23" s="13">
        <v>5010350</v>
      </c>
      <c r="R23" s="13">
        <f t="shared" si="2"/>
        <v>-372492</v>
      </c>
      <c r="S23" s="13">
        <f t="shared" si="3"/>
        <v>-7.4344506870777494</v>
      </c>
    </row>
    <row r="24" spans="1:19" s="12" customFormat="1" ht="56.25" customHeight="1" x14ac:dyDescent="0.55000000000000004">
      <c r="A24" s="17" t="s">
        <v>47</v>
      </c>
      <c r="B24" s="146" t="s">
        <v>48</v>
      </c>
      <c r="C24" s="147"/>
      <c r="D24" s="18" t="s">
        <v>26</v>
      </c>
      <c r="E24" s="19">
        <f>G24-F24</f>
        <v>4637858</v>
      </c>
      <c r="F24" s="19"/>
      <c r="G24" s="20">
        <f t="shared" si="1"/>
        <v>4637858</v>
      </c>
      <c r="H24" s="19">
        <v>4637858</v>
      </c>
      <c r="I24" s="19"/>
      <c r="J24" s="19"/>
      <c r="K24" s="19"/>
      <c r="Q24" s="86">
        <v>5010350</v>
      </c>
      <c r="R24" s="105">
        <f t="shared" si="2"/>
        <v>-372492</v>
      </c>
      <c r="S24" s="13">
        <f t="shared" si="3"/>
        <v>-7.4344506870777494</v>
      </c>
    </row>
    <row r="25" spans="1:19" s="12" customFormat="1" ht="62.25" customHeight="1" x14ac:dyDescent="0.55000000000000004">
      <c r="A25" s="17" t="s">
        <v>49</v>
      </c>
      <c r="B25" s="146" t="s">
        <v>50</v>
      </c>
      <c r="C25" s="147"/>
      <c r="D25" s="18" t="s">
        <v>26</v>
      </c>
      <c r="E25" s="19"/>
      <c r="F25" s="19"/>
      <c r="G25" s="20"/>
      <c r="H25" s="19"/>
      <c r="I25" s="19"/>
      <c r="J25" s="19"/>
      <c r="K25" s="19"/>
      <c r="Q25" s="13"/>
      <c r="R25" s="13">
        <f t="shared" si="2"/>
        <v>0</v>
      </c>
    </row>
    <row r="26" spans="1:19" s="12" customFormat="1" ht="78.75" customHeight="1" x14ac:dyDescent="0.55000000000000004">
      <c r="A26" s="14" t="s">
        <v>51</v>
      </c>
      <c r="B26" s="152" t="s">
        <v>52</v>
      </c>
      <c r="C26" s="153"/>
      <c r="D26" s="15" t="s">
        <v>26</v>
      </c>
      <c r="E26" s="21">
        <f>E27+E28+E29</f>
        <v>3830770</v>
      </c>
      <c r="F26" s="21"/>
      <c r="G26" s="16">
        <f>G27+G28+G29</f>
        <v>3830770</v>
      </c>
      <c r="H26" s="16">
        <f>H27+H28+H29</f>
        <v>3830770</v>
      </c>
      <c r="I26" s="16"/>
      <c r="J26" s="16"/>
      <c r="K26" s="16"/>
      <c r="Q26" s="13">
        <v>3910585</v>
      </c>
      <c r="R26" s="13">
        <f t="shared" si="2"/>
        <v>-79815</v>
      </c>
      <c r="S26" s="13">
        <f t="shared" ref="S26:S39" si="4">R26/Q26*100</f>
        <v>-2.040998980970878</v>
      </c>
    </row>
    <row r="27" spans="1:19" s="12" customFormat="1" ht="87.75" customHeight="1" x14ac:dyDescent="0.55000000000000004">
      <c r="A27" s="17" t="s">
        <v>53</v>
      </c>
      <c r="B27" s="146" t="s">
        <v>152</v>
      </c>
      <c r="C27" s="147"/>
      <c r="D27" s="18" t="s">
        <v>26</v>
      </c>
      <c r="E27" s="19">
        <f t="shared" ref="E27:E32" si="5">G27-F27</f>
        <v>3830770</v>
      </c>
      <c r="F27" s="19"/>
      <c r="G27" s="20">
        <f>H27+I27+J27+K27</f>
        <v>3830770</v>
      </c>
      <c r="H27" s="19">
        <f>[6]Лист1!B31</f>
        <v>3830770</v>
      </c>
      <c r="I27" s="19"/>
      <c r="J27" s="19"/>
      <c r="K27" s="19"/>
      <c r="Q27" s="86">
        <v>3910585</v>
      </c>
      <c r="R27" s="105">
        <f t="shared" si="2"/>
        <v>-79815</v>
      </c>
      <c r="S27" s="13">
        <f t="shared" si="4"/>
        <v>-2.040998980970878</v>
      </c>
    </row>
    <row r="28" spans="1:19" s="12" customFormat="1" ht="46.5" hidden="1" customHeight="1" x14ac:dyDescent="0.55000000000000004">
      <c r="A28" s="17" t="s">
        <v>54</v>
      </c>
      <c r="B28" s="146" t="s">
        <v>55</v>
      </c>
      <c r="C28" s="147"/>
      <c r="D28" s="18" t="s">
        <v>26</v>
      </c>
      <c r="E28" s="19">
        <f t="shared" si="5"/>
        <v>0</v>
      </c>
      <c r="F28" s="19"/>
      <c r="G28" s="20">
        <f>H28+I28+J28+K28</f>
        <v>0</v>
      </c>
      <c r="H28" s="19"/>
      <c r="I28" s="19"/>
      <c r="J28" s="19"/>
      <c r="K28" s="19"/>
      <c r="Q28" s="13">
        <v>0</v>
      </c>
      <c r="R28" s="13">
        <f t="shared" si="2"/>
        <v>0</v>
      </c>
      <c r="S28" s="13" t="e">
        <f t="shared" si="4"/>
        <v>#DIV/0!</v>
      </c>
    </row>
    <row r="29" spans="1:19" s="12" customFormat="1" ht="61.5" hidden="1" customHeight="1" x14ac:dyDescent="0.55000000000000004">
      <c r="A29" s="17" t="s">
        <v>56</v>
      </c>
      <c r="B29" s="146" t="s">
        <v>57</v>
      </c>
      <c r="C29" s="147"/>
      <c r="D29" s="18" t="s">
        <v>26</v>
      </c>
      <c r="E29" s="19">
        <f t="shared" si="5"/>
        <v>0</v>
      </c>
      <c r="F29" s="19"/>
      <c r="G29" s="20">
        <f>H29+I29+J29+K29</f>
        <v>0</v>
      </c>
      <c r="H29" s="19"/>
      <c r="I29" s="19"/>
      <c r="J29" s="19"/>
      <c r="K29" s="19"/>
      <c r="Q29" s="13">
        <v>0</v>
      </c>
      <c r="R29" s="13">
        <f t="shared" si="2"/>
        <v>0</v>
      </c>
      <c r="S29" s="13" t="e">
        <f t="shared" si="4"/>
        <v>#DIV/0!</v>
      </c>
    </row>
    <row r="30" spans="1:19" s="12" customFormat="1" ht="65.25" customHeight="1" x14ac:dyDescent="0.55000000000000004">
      <c r="A30" s="14" t="s">
        <v>58</v>
      </c>
      <c r="B30" s="152" t="s">
        <v>59</v>
      </c>
      <c r="C30" s="153"/>
      <c r="D30" s="15" t="s">
        <v>26</v>
      </c>
      <c r="E30" s="21">
        <f t="shared" si="5"/>
        <v>5624501</v>
      </c>
      <c r="F30" s="21"/>
      <c r="G30" s="21">
        <f>SUM(H30:K30)</f>
        <v>5624501</v>
      </c>
      <c r="H30" s="21">
        <f>SUM(H31:H38)</f>
        <v>5667636</v>
      </c>
      <c r="I30" s="21"/>
      <c r="J30" s="21">
        <f>SUM(J31:J38)</f>
        <v>-43135</v>
      </c>
      <c r="K30" s="21"/>
      <c r="Q30" s="13">
        <v>5907804</v>
      </c>
      <c r="R30" s="13">
        <f t="shared" si="2"/>
        <v>-283303</v>
      </c>
      <c r="S30" s="13">
        <f t="shared" si="4"/>
        <v>-4.7954028264986448</v>
      </c>
    </row>
    <row r="31" spans="1:19" s="12" customFormat="1" ht="51.75" customHeight="1" x14ac:dyDescent="0.55000000000000004">
      <c r="A31" s="17" t="s">
        <v>60</v>
      </c>
      <c r="B31" s="146" t="s">
        <v>61</v>
      </c>
      <c r="C31" s="147"/>
      <c r="D31" s="18" t="s">
        <v>26</v>
      </c>
      <c r="E31" s="19">
        <f t="shared" si="5"/>
        <v>1227080</v>
      </c>
      <c r="F31" s="19"/>
      <c r="G31" s="20">
        <f>H31+I31+J31+K31</f>
        <v>1227080</v>
      </c>
      <c r="H31" s="19"/>
      <c r="I31" s="19"/>
      <c r="J31" s="19">
        <v>1227080</v>
      </c>
      <c r="K31" s="19"/>
      <c r="Q31" s="86">
        <v>1359640</v>
      </c>
      <c r="R31" s="105">
        <f t="shared" si="2"/>
        <v>-132560</v>
      </c>
      <c r="S31" s="13">
        <f t="shared" si="4"/>
        <v>-9.7496396104851275</v>
      </c>
    </row>
    <row r="32" spans="1:19" s="12" customFormat="1" ht="59.25" customHeight="1" x14ac:dyDescent="0.55000000000000004">
      <c r="A32" s="17" t="s">
        <v>62</v>
      </c>
      <c r="B32" s="154" t="s">
        <v>63</v>
      </c>
      <c r="C32" s="155"/>
      <c r="D32" s="18" t="s">
        <v>26</v>
      </c>
      <c r="E32" s="19">
        <f t="shared" si="5"/>
        <v>69280</v>
      </c>
      <c r="F32" s="19"/>
      <c r="G32" s="20">
        <f>H32+I32+J32+K32</f>
        <v>69280</v>
      </c>
      <c r="H32" s="19"/>
      <c r="I32" s="19"/>
      <c r="J32" s="19">
        <v>69280</v>
      </c>
      <c r="K32" s="19"/>
      <c r="Q32" s="86">
        <v>83980</v>
      </c>
      <c r="R32" s="105">
        <f t="shared" si="2"/>
        <v>-14700</v>
      </c>
      <c r="S32" s="13">
        <f t="shared" si="4"/>
        <v>-17.50416765896642</v>
      </c>
    </row>
    <row r="33" spans="1:21" s="12" customFormat="1" ht="51.75" customHeight="1" x14ac:dyDescent="0.55000000000000004">
      <c r="A33" s="17" t="s">
        <v>64</v>
      </c>
      <c r="B33" s="146" t="s">
        <v>65</v>
      </c>
      <c r="C33" s="147"/>
      <c r="D33" s="18" t="s">
        <v>26</v>
      </c>
      <c r="E33" s="19"/>
      <c r="F33" s="19"/>
      <c r="G33" s="20"/>
      <c r="H33" s="19"/>
      <c r="I33" s="19"/>
      <c r="J33" s="19"/>
      <c r="K33" s="19"/>
      <c r="Q33" s="13"/>
      <c r="R33" s="13">
        <f t="shared" si="2"/>
        <v>0</v>
      </c>
      <c r="S33" s="13" t="e">
        <f t="shared" si="4"/>
        <v>#DIV/0!</v>
      </c>
    </row>
    <row r="34" spans="1:21" s="12" customFormat="1" ht="51.75" customHeight="1" x14ac:dyDescent="0.55000000000000004">
      <c r="A34" s="17" t="s">
        <v>66</v>
      </c>
      <c r="B34" s="146" t="s">
        <v>67</v>
      </c>
      <c r="C34" s="147"/>
      <c r="D34" s="18" t="s">
        <v>26</v>
      </c>
      <c r="E34" s="19">
        <f t="shared" ref="E34:E40" si="6">G34-F34</f>
        <v>5667636</v>
      </c>
      <c r="F34" s="19"/>
      <c r="G34" s="20">
        <f t="shared" ref="G34:G40" si="7">H34+I34+J34+K34</f>
        <v>5667636</v>
      </c>
      <c r="H34" s="19">
        <v>5667636</v>
      </c>
      <c r="I34" s="19"/>
      <c r="J34" s="19"/>
      <c r="K34" s="19"/>
      <c r="Q34" s="86">
        <v>6025453</v>
      </c>
      <c r="R34" s="105">
        <f t="shared" si="2"/>
        <v>-357817</v>
      </c>
      <c r="S34" s="13">
        <f t="shared" si="4"/>
        <v>-5.9384248785941907</v>
      </c>
    </row>
    <row r="35" spans="1:21" s="12" customFormat="1" ht="45" customHeight="1" x14ac:dyDescent="0.55000000000000004">
      <c r="A35" s="17" t="s">
        <v>68</v>
      </c>
      <c r="B35" s="146" t="s">
        <v>69</v>
      </c>
      <c r="C35" s="147"/>
      <c r="D35" s="18" t="s">
        <v>26</v>
      </c>
      <c r="E35" s="19">
        <f t="shared" si="6"/>
        <v>0</v>
      </c>
      <c r="F35" s="19"/>
      <c r="G35" s="20">
        <f t="shared" si="7"/>
        <v>0</v>
      </c>
      <c r="H35" s="19"/>
      <c r="I35" s="19"/>
      <c r="J35" s="19">
        <v>0</v>
      </c>
      <c r="K35" s="19"/>
      <c r="Q35" s="13">
        <v>0</v>
      </c>
      <c r="R35" s="13">
        <f t="shared" si="2"/>
        <v>0</v>
      </c>
      <c r="S35" s="13" t="e">
        <f t="shared" si="4"/>
        <v>#DIV/0!</v>
      </c>
      <c r="T35" s="13"/>
      <c r="U35" s="13"/>
    </row>
    <row r="36" spans="1:21" s="12" customFormat="1" ht="66" customHeight="1" x14ac:dyDescent="0.55000000000000004">
      <c r="A36" s="17" t="s">
        <v>70</v>
      </c>
      <c r="B36" s="146" t="s">
        <v>166</v>
      </c>
      <c r="C36" s="147"/>
      <c r="D36" s="18" t="s">
        <v>26</v>
      </c>
      <c r="E36" s="19">
        <f t="shared" si="6"/>
        <v>565380</v>
      </c>
      <c r="F36" s="19"/>
      <c r="G36" s="20">
        <f t="shared" si="7"/>
        <v>565380</v>
      </c>
      <c r="H36" s="19"/>
      <c r="I36" s="19"/>
      <c r="J36" s="19">
        <v>565380</v>
      </c>
      <c r="K36" s="19"/>
      <c r="Q36" s="86">
        <v>605730</v>
      </c>
      <c r="R36" s="105">
        <f t="shared" si="2"/>
        <v>-40350</v>
      </c>
      <c r="S36" s="13">
        <f t="shared" si="4"/>
        <v>-6.661383784854638</v>
      </c>
    </row>
    <row r="37" spans="1:21" s="12" customFormat="1" ht="66" customHeight="1" x14ac:dyDescent="0.55000000000000004">
      <c r="A37" s="17" t="s">
        <v>153</v>
      </c>
      <c r="B37" s="146" t="s">
        <v>154</v>
      </c>
      <c r="C37" s="147"/>
      <c r="D37" s="18" t="s">
        <v>26</v>
      </c>
      <c r="E37" s="19">
        <f t="shared" si="6"/>
        <v>538840</v>
      </c>
      <c r="F37" s="19"/>
      <c r="G37" s="20">
        <f t="shared" si="7"/>
        <v>538840</v>
      </c>
      <c r="H37" s="19"/>
      <c r="I37" s="19"/>
      <c r="J37" s="19">
        <v>538840</v>
      </c>
      <c r="K37" s="19"/>
      <c r="Q37" s="86">
        <v>566320</v>
      </c>
      <c r="R37" s="105">
        <f t="shared" si="2"/>
        <v>-27480</v>
      </c>
      <c r="S37" s="13">
        <f t="shared" si="4"/>
        <v>-4.8523802797005224</v>
      </c>
    </row>
    <row r="38" spans="1:21" s="12" customFormat="1" ht="66" customHeight="1" x14ac:dyDescent="0.55000000000000004">
      <c r="A38" s="17" t="s">
        <v>169</v>
      </c>
      <c r="B38" s="146" t="s">
        <v>163</v>
      </c>
      <c r="C38" s="147"/>
      <c r="D38" s="18" t="s">
        <v>26</v>
      </c>
      <c r="E38" s="19">
        <f t="shared" si="6"/>
        <v>-2443715</v>
      </c>
      <c r="F38" s="19"/>
      <c r="G38" s="20">
        <f t="shared" si="7"/>
        <v>-2443715</v>
      </c>
      <c r="H38" s="19"/>
      <c r="I38" s="19"/>
      <c r="J38" s="19">
        <v>-2443715</v>
      </c>
      <c r="K38" s="19"/>
      <c r="Q38" s="86">
        <v>-2733319</v>
      </c>
      <c r="R38" s="105">
        <f t="shared" si="2"/>
        <v>289604</v>
      </c>
      <c r="S38" s="13">
        <f t="shared" si="4"/>
        <v>-10.595323853527525</v>
      </c>
    </row>
    <row r="39" spans="1:21" s="12" customFormat="1" ht="32.25" customHeight="1" x14ac:dyDescent="0.6">
      <c r="A39" s="9" t="s">
        <v>71</v>
      </c>
      <c r="B39" s="148" t="s">
        <v>72</v>
      </c>
      <c r="C39" s="149"/>
      <c r="D39" s="10" t="s">
        <v>26</v>
      </c>
      <c r="E39" s="22">
        <f>G39-F39</f>
        <v>97917303</v>
      </c>
      <c r="F39" s="23">
        <f>F40+F66+F73+F75</f>
        <v>0</v>
      </c>
      <c r="G39" s="11">
        <f t="shared" si="7"/>
        <v>97917303</v>
      </c>
      <c r="H39" s="11">
        <f>H40+H66+H73+H75</f>
        <v>0</v>
      </c>
      <c r="I39" s="11">
        <f>I40+I66+I73+I75</f>
        <v>13300</v>
      </c>
      <c r="J39" s="11">
        <f>J40+J66+J73+J75</f>
        <v>31654738</v>
      </c>
      <c r="K39" s="11">
        <f>K40+K66+K73+K75</f>
        <v>66249265</v>
      </c>
      <c r="Q39" s="75">
        <v>95832151</v>
      </c>
      <c r="R39" s="13">
        <f t="shared" si="2"/>
        <v>2085152</v>
      </c>
      <c r="S39" s="13">
        <f t="shared" si="4"/>
        <v>2.1758376267689119</v>
      </c>
    </row>
    <row r="40" spans="1:21" s="12" customFormat="1" ht="32.25" customHeight="1" x14ac:dyDescent="0.25">
      <c r="A40" s="14" t="s">
        <v>5</v>
      </c>
      <c r="B40" s="150" t="s">
        <v>73</v>
      </c>
      <c r="C40" s="151"/>
      <c r="D40" s="24" t="s">
        <v>26</v>
      </c>
      <c r="E40" s="21">
        <f t="shared" si="6"/>
        <v>92900394</v>
      </c>
      <c r="F40" s="25">
        <f>F41+F43+F65</f>
        <v>0</v>
      </c>
      <c r="G40" s="16">
        <f t="shared" si="7"/>
        <v>92900394</v>
      </c>
      <c r="H40" s="16">
        <f>H41+H43+H65</f>
        <v>0</v>
      </c>
      <c r="I40" s="16">
        <f>I41+I43+I65</f>
        <v>13300</v>
      </c>
      <c r="J40" s="16">
        <f>J41+J43+J65</f>
        <v>26823884</v>
      </c>
      <c r="K40" s="16">
        <f>K41+K43+K65</f>
        <v>66063210</v>
      </c>
      <c r="L40" s="26">
        <v>85351857</v>
      </c>
      <c r="M40" s="26">
        <v>0</v>
      </c>
      <c r="N40" s="26">
        <v>11309</v>
      </c>
      <c r="O40" s="26">
        <v>22915747</v>
      </c>
      <c r="P40" s="26">
        <v>62424801</v>
      </c>
      <c r="Q40" s="16">
        <v>99200100</v>
      </c>
      <c r="R40" s="16">
        <v>0</v>
      </c>
      <c r="S40" s="16">
        <v>20951</v>
      </c>
      <c r="T40" s="16">
        <v>29958376</v>
      </c>
      <c r="U40" s="16">
        <v>69220773</v>
      </c>
    </row>
    <row r="41" spans="1:21" s="12" customFormat="1" ht="59.25" customHeight="1" x14ac:dyDescent="0.25">
      <c r="A41" s="14" t="s">
        <v>74</v>
      </c>
      <c r="B41" s="152" t="s">
        <v>75</v>
      </c>
      <c r="C41" s="153"/>
      <c r="D41" s="27" t="s">
        <v>26</v>
      </c>
      <c r="E41" s="28"/>
      <c r="F41" s="29"/>
      <c r="G41" s="30"/>
      <c r="H41" s="29"/>
      <c r="I41" s="29"/>
      <c r="J41" s="28"/>
      <c r="K41" s="28"/>
      <c r="L41" s="26">
        <f>G40+G75-L40</f>
        <v>8550112</v>
      </c>
      <c r="M41" s="26">
        <f>H40+H75-M40</f>
        <v>0</v>
      </c>
      <c r="N41" s="26">
        <f>I40+I75-N40</f>
        <v>1991</v>
      </c>
      <c r="O41" s="26">
        <f>J40+J75-O40</f>
        <v>4723657</v>
      </c>
      <c r="P41" s="26">
        <f>K40+K75-P40</f>
        <v>3824464</v>
      </c>
      <c r="Q41" s="16">
        <f>G40+G75-Q40</f>
        <v>-5298131</v>
      </c>
      <c r="R41" s="16">
        <f>H40+H75-R40</f>
        <v>0</v>
      </c>
      <c r="S41" s="16">
        <f>I40+I75-S40</f>
        <v>-7651</v>
      </c>
      <c r="T41" s="16">
        <f>J40+J75-T40</f>
        <v>-2318972</v>
      </c>
      <c r="U41" s="16">
        <f>K40+K75-U40</f>
        <v>-2971508</v>
      </c>
    </row>
    <row r="42" spans="1:21" s="31" customFormat="1" ht="39" customHeight="1" x14ac:dyDescent="0.4">
      <c r="A42" s="17" t="s">
        <v>76</v>
      </c>
      <c r="B42" s="146" t="s">
        <v>77</v>
      </c>
      <c r="C42" s="147"/>
      <c r="D42" s="18" t="s">
        <v>26</v>
      </c>
      <c r="E42" s="28"/>
      <c r="F42" s="29"/>
      <c r="G42" s="30"/>
      <c r="H42" s="29"/>
      <c r="I42" s="29"/>
      <c r="J42" s="28"/>
      <c r="K42" s="28"/>
      <c r="L42" s="26"/>
      <c r="M42" s="26"/>
      <c r="N42" s="26"/>
      <c r="O42" s="26"/>
      <c r="P42" s="26"/>
    </row>
    <row r="43" spans="1:21" s="12" customFormat="1" ht="67.5" customHeight="1" x14ac:dyDescent="0.6">
      <c r="A43" s="14" t="s">
        <v>78</v>
      </c>
      <c r="B43" s="152" t="s">
        <v>79</v>
      </c>
      <c r="C43" s="153"/>
      <c r="D43" s="25" t="s">
        <v>26</v>
      </c>
      <c r="E43" s="16">
        <f t="shared" ref="E43:E66" si="8">G43-F43</f>
        <v>92900394</v>
      </c>
      <c r="F43" s="16">
        <f>F44+F57+F63+F64</f>
        <v>0</v>
      </c>
      <c r="G43" s="16">
        <f t="shared" ref="G43:G74" si="9">H43+I43+J43+K43</f>
        <v>92900394</v>
      </c>
      <c r="H43" s="16">
        <f>H44+H57+H63+H64</f>
        <v>0</v>
      </c>
      <c r="I43" s="16">
        <f>I44+I57+I63+I64</f>
        <v>13300</v>
      </c>
      <c r="J43" s="16">
        <f>J44+J57+J63+J64</f>
        <v>26823884</v>
      </c>
      <c r="K43" s="16">
        <f>K44+K57+K63+K64</f>
        <v>66063210</v>
      </c>
      <c r="Q43" s="75">
        <v>90843380</v>
      </c>
      <c r="R43" s="32">
        <f>E43-Q43</f>
        <v>2057014</v>
      </c>
      <c r="S43" s="13">
        <f t="shared" ref="S43:S55" si="10">R43/Q43*100</f>
        <v>2.2643521189986546</v>
      </c>
    </row>
    <row r="44" spans="1:21" s="12" customFormat="1" ht="91.5" customHeight="1" x14ac:dyDescent="0.6">
      <c r="A44" s="14" t="s">
        <v>6</v>
      </c>
      <c r="B44" s="152" t="s">
        <v>80</v>
      </c>
      <c r="C44" s="153"/>
      <c r="D44" s="15" t="s">
        <v>26</v>
      </c>
      <c r="E44" s="21">
        <f>G44-F44</f>
        <v>90423596</v>
      </c>
      <c r="F44" s="25">
        <f>F45+F47+F50+F51+F52</f>
        <v>0</v>
      </c>
      <c r="G44" s="16">
        <f t="shared" si="9"/>
        <v>90423596</v>
      </c>
      <c r="H44" s="16">
        <f>SUM(H45:H56)</f>
        <v>0</v>
      </c>
      <c r="I44" s="16">
        <f>SUM(I45:I56)</f>
        <v>13300</v>
      </c>
      <c r="J44" s="16">
        <f>SUM(J45:J56)</f>
        <v>24351736</v>
      </c>
      <c r="K44" s="16">
        <f>SUM(K45:K56)</f>
        <v>66058560</v>
      </c>
      <c r="Q44" s="75">
        <v>88754269</v>
      </c>
      <c r="R44" s="32">
        <f>E44-Q44</f>
        <v>1669327</v>
      </c>
      <c r="S44" s="13">
        <f t="shared" si="10"/>
        <v>1.8808413598674336</v>
      </c>
    </row>
    <row r="45" spans="1:21" s="12" customFormat="1" ht="52.5" customHeight="1" x14ac:dyDescent="0.6">
      <c r="A45" s="17" t="s">
        <v>81</v>
      </c>
      <c r="B45" s="146" t="s">
        <v>82</v>
      </c>
      <c r="C45" s="147"/>
      <c r="D45" s="18" t="s">
        <v>26</v>
      </c>
      <c r="E45" s="19">
        <f t="shared" si="8"/>
        <v>12758885</v>
      </c>
      <c r="F45" s="19"/>
      <c r="G45" s="20">
        <f t="shared" si="9"/>
        <v>12758885</v>
      </c>
      <c r="H45" s="19"/>
      <c r="I45" s="19"/>
      <c r="J45" s="19">
        <v>1858179</v>
      </c>
      <c r="K45" s="19">
        <v>10900706</v>
      </c>
      <c r="Q45" s="87">
        <v>11957722</v>
      </c>
      <c r="R45" s="75">
        <f t="shared" ref="R45:R55" si="11">E45-Q45</f>
        <v>801163</v>
      </c>
      <c r="S45" s="13">
        <f t="shared" si="10"/>
        <v>6.6999634211265331</v>
      </c>
    </row>
    <row r="46" spans="1:21" s="12" customFormat="1" ht="52.5" customHeight="1" x14ac:dyDescent="0.6">
      <c r="A46" s="17" t="s">
        <v>83</v>
      </c>
      <c r="B46" s="146" t="s">
        <v>84</v>
      </c>
      <c r="C46" s="147"/>
      <c r="D46" s="18" t="s">
        <v>26</v>
      </c>
      <c r="E46" s="19">
        <f t="shared" si="8"/>
        <v>915809</v>
      </c>
      <c r="F46" s="19"/>
      <c r="G46" s="20">
        <f t="shared" si="9"/>
        <v>915809</v>
      </c>
      <c r="H46" s="19"/>
      <c r="I46" s="19"/>
      <c r="J46" s="19">
        <v>149219</v>
      </c>
      <c r="K46" s="19">
        <v>766590</v>
      </c>
      <c r="Q46" s="87">
        <v>867498</v>
      </c>
      <c r="R46" s="32">
        <f>E46-Q46</f>
        <v>48311</v>
      </c>
      <c r="S46" s="13">
        <f t="shared" si="10"/>
        <v>5.5690041936696106</v>
      </c>
    </row>
    <row r="47" spans="1:21" s="12" customFormat="1" ht="58.5" customHeight="1" x14ac:dyDescent="0.6">
      <c r="A47" s="17" t="s">
        <v>85</v>
      </c>
      <c r="B47" s="146" t="s">
        <v>86</v>
      </c>
      <c r="C47" s="147"/>
      <c r="D47" s="18" t="s">
        <v>26</v>
      </c>
      <c r="E47" s="19">
        <f t="shared" si="8"/>
        <v>54535011</v>
      </c>
      <c r="F47" s="19"/>
      <c r="G47" s="20">
        <f t="shared" si="9"/>
        <v>54535011</v>
      </c>
      <c r="H47" s="19"/>
      <c r="I47" s="19">
        <v>13300</v>
      </c>
      <c r="J47" s="19">
        <f>17495050+20855</f>
        <v>17515905</v>
      </c>
      <c r="K47" s="19">
        <v>37005806</v>
      </c>
      <c r="L47" s="12">
        <v>65611287</v>
      </c>
      <c r="Q47" s="87">
        <v>55327282</v>
      </c>
      <c r="R47" s="75">
        <f t="shared" si="11"/>
        <v>-792271</v>
      </c>
      <c r="S47" s="13">
        <f t="shared" si="10"/>
        <v>-1.4319716627323207</v>
      </c>
    </row>
    <row r="48" spans="1:21" s="12" customFormat="1" ht="58.5" customHeight="1" x14ac:dyDescent="0.6">
      <c r="A48" s="17" t="s">
        <v>87</v>
      </c>
      <c r="B48" s="146" t="s">
        <v>88</v>
      </c>
      <c r="C48" s="147"/>
      <c r="D48" s="18" t="s">
        <v>26</v>
      </c>
      <c r="E48" s="19">
        <f t="shared" si="8"/>
        <v>5715</v>
      </c>
      <c r="F48" s="19"/>
      <c r="G48" s="20">
        <f t="shared" si="9"/>
        <v>5715</v>
      </c>
      <c r="H48" s="19"/>
      <c r="I48" s="19"/>
      <c r="J48" s="19">
        <v>0</v>
      </c>
      <c r="K48" s="19">
        <v>5715</v>
      </c>
      <c r="Q48" s="87">
        <v>5790</v>
      </c>
      <c r="R48" s="32">
        <f t="shared" si="11"/>
        <v>-75</v>
      </c>
      <c r="S48" s="13">
        <f t="shared" si="10"/>
        <v>-1.2953367875647668</v>
      </c>
    </row>
    <row r="49" spans="1:19" s="12" customFormat="1" ht="57" customHeight="1" x14ac:dyDescent="0.6">
      <c r="A49" s="17" t="s">
        <v>89</v>
      </c>
      <c r="B49" s="146" t="s">
        <v>90</v>
      </c>
      <c r="C49" s="147"/>
      <c r="D49" s="18" t="s">
        <v>26</v>
      </c>
      <c r="E49" s="19">
        <f t="shared" si="8"/>
        <v>1408284</v>
      </c>
      <c r="F49" s="19"/>
      <c r="G49" s="20">
        <f t="shared" si="9"/>
        <v>1408284</v>
      </c>
      <c r="H49" s="19"/>
      <c r="I49" s="19"/>
      <c r="J49" s="19">
        <v>271493</v>
      </c>
      <c r="K49" s="19">
        <v>1136791</v>
      </c>
      <c r="Q49" s="87">
        <v>1150553</v>
      </c>
      <c r="R49" s="32">
        <f t="shared" si="11"/>
        <v>257731</v>
      </c>
      <c r="S49" s="13">
        <f t="shared" si="10"/>
        <v>22.400619528174712</v>
      </c>
    </row>
    <row r="50" spans="1:19" s="12" customFormat="1" ht="54.75" customHeight="1" x14ac:dyDescent="0.6">
      <c r="A50" s="17" t="s">
        <v>91</v>
      </c>
      <c r="B50" s="146" t="s">
        <v>92</v>
      </c>
      <c r="C50" s="147"/>
      <c r="D50" s="18" t="s">
        <v>26</v>
      </c>
      <c r="E50" s="19">
        <f t="shared" si="8"/>
        <v>10047569</v>
      </c>
      <c r="F50" s="19"/>
      <c r="G50" s="20">
        <f t="shared" si="9"/>
        <v>10047569</v>
      </c>
      <c r="H50" s="19"/>
      <c r="I50" s="19"/>
      <c r="J50" s="19">
        <v>366164</v>
      </c>
      <c r="K50" s="19">
        <v>9681405</v>
      </c>
      <c r="Q50" s="87">
        <v>10008831</v>
      </c>
      <c r="R50" s="75">
        <f t="shared" si="11"/>
        <v>38738</v>
      </c>
      <c r="S50" s="13">
        <f t="shared" si="10"/>
        <v>0.38703820655978705</v>
      </c>
    </row>
    <row r="51" spans="1:19" s="12" customFormat="1" ht="54.75" customHeight="1" x14ac:dyDescent="0.6">
      <c r="A51" s="17" t="s">
        <v>93</v>
      </c>
      <c r="B51" s="146" t="s">
        <v>160</v>
      </c>
      <c r="C51" s="147"/>
      <c r="D51" s="18" t="s">
        <v>26</v>
      </c>
      <c r="E51" s="19">
        <f t="shared" si="8"/>
        <v>741</v>
      </c>
      <c r="F51" s="19"/>
      <c r="G51" s="20">
        <f t="shared" si="9"/>
        <v>741</v>
      </c>
      <c r="H51" s="19"/>
      <c r="I51" s="19"/>
      <c r="J51" s="19">
        <v>0</v>
      </c>
      <c r="K51" s="19">
        <v>741</v>
      </c>
      <c r="Q51" s="87">
        <v>781</v>
      </c>
      <c r="R51" s="32">
        <f t="shared" si="11"/>
        <v>-40</v>
      </c>
      <c r="S51" s="13">
        <f t="shared" si="10"/>
        <v>-5.1216389244558256</v>
      </c>
    </row>
    <row r="52" spans="1:19" s="12" customFormat="1" ht="60.75" customHeight="1" x14ac:dyDescent="0.6">
      <c r="A52" s="17" t="s">
        <v>94</v>
      </c>
      <c r="B52" s="146" t="s">
        <v>95</v>
      </c>
      <c r="C52" s="147"/>
      <c r="D52" s="18" t="s">
        <v>26</v>
      </c>
      <c r="E52" s="19">
        <f t="shared" si="8"/>
        <v>259</v>
      </c>
      <c r="F52" s="19"/>
      <c r="G52" s="20">
        <f t="shared" si="9"/>
        <v>259</v>
      </c>
      <c r="H52" s="19"/>
      <c r="I52" s="19"/>
      <c r="J52" s="19">
        <v>0</v>
      </c>
      <c r="K52" s="19">
        <v>259</v>
      </c>
      <c r="Q52" s="87">
        <v>257</v>
      </c>
      <c r="R52" s="32">
        <f t="shared" si="11"/>
        <v>2</v>
      </c>
      <c r="S52" s="13">
        <f t="shared" si="10"/>
        <v>0.77821011673151752</v>
      </c>
    </row>
    <row r="53" spans="1:19" s="12" customFormat="1" ht="54.75" customHeight="1" x14ac:dyDescent="0.6">
      <c r="A53" s="17" t="s">
        <v>96</v>
      </c>
      <c r="B53" s="146" t="s">
        <v>97</v>
      </c>
      <c r="C53" s="147"/>
      <c r="D53" s="18" t="s">
        <v>26</v>
      </c>
      <c r="E53" s="19">
        <f t="shared" si="8"/>
        <v>10695391</v>
      </c>
      <c r="F53" s="19"/>
      <c r="G53" s="20">
        <f t="shared" si="9"/>
        <v>10695391</v>
      </c>
      <c r="H53" s="19"/>
      <c r="I53" s="19"/>
      <c r="J53" s="19">
        <v>4154538</v>
      </c>
      <c r="K53" s="19">
        <v>6540853</v>
      </c>
      <c r="Q53" s="87">
        <v>9387193</v>
      </c>
      <c r="R53" s="75">
        <f t="shared" si="11"/>
        <v>1308198</v>
      </c>
      <c r="S53" s="13">
        <f t="shared" si="10"/>
        <v>13.935987041067548</v>
      </c>
    </row>
    <row r="54" spans="1:19" s="12" customFormat="1" ht="65.25" customHeight="1" x14ac:dyDescent="0.6">
      <c r="A54" s="17" t="s">
        <v>98</v>
      </c>
      <c r="B54" s="146" t="s">
        <v>99</v>
      </c>
      <c r="C54" s="147"/>
      <c r="D54" s="18" t="s">
        <v>26</v>
      </c>
      <c r="E54" s="19">
        <f t="shared" si="8"/>
        <v>45741</v>
      </c>
      <c r="F54" s="19"/>
      <c r="G54" s="20">
        <f t="shared" si="9"/>
        <v>45741</v>
      </c>
      <c r="H54" s="19"/>
      <c r="I54" s="19"/>
      <c r="J54" s="19">
        <v>34843</v>
      </c>
      <c r="K54" s="19">
        <v>10898</v>
      </c>
      <c r="Q54" s="87">
        <v>41187</v>
      </c>
      <c r="R54" s="32">
        <f t="shared" si="11"/>
        <v>4554</v>
      </c>
      <c r="S54" s="13">
        <f t="shared" si="10"/>
        <v>11.056886881783088</v>
      </c>
    </row>
    <row r="55" spans="1:19" s="12" customFormat="1" ht="65.25" customHeight="1" x14ac:dyDescent="0.6">
      <c r="A55" s="17" t="s">
        <v>100</v>
      </c>
      <c r="B55" s="146" t="s">
        <v>101</v>
      </c>
      <c r="C55" s="147"/>
      <c r="D55" s="18" t="s">
        <v>26</v>
      </c>
      <c r="E55" s="19">
        <f t="shared" si="8"/>
        <v>10191</v>
      </c>
      <c r="F55" s="19"/>
      <c r="G55" s="20">
        <f t="shared" si="9"/>
        <v>10191</v>
      </c>
      <c r="H55" s="19"/>
      <c r="I55" s="19"/>
      <c r="J55" s="19">
        <v>1395</v>
      </c>
      <c r="K55" s="19">
        <v>8796</v>
      </c>
      <c r="Q55" s="87">
        <v>7175</v>
      </c>
      <c r="R55" s="32">
        <f t="shared" si="11"/>
        <v>3016</v>
      </c>
      <c r="S55" s="13">
        <f t="shared" si="10"/>
        <v>42.034843205574916</v>
      </c>
    </row>
    <row r="56" spans="1:19" s="12" customFormat="1" ht="42.75" customHeight="1" x14ac:dyDescent="0.55000000000000004">
      <c r="A56" s="17" t="s">
        <v>102</v>
      </c>
      <c r="B56" s="146" t="s">
        <v>103</v>
      </c>
      <c r="C56" s="147"/>
      <c r="D56" s="18" t="s">
        <v>26</v>
      </c>
      <c r="E56" s="19">
        <f t="shared" si="8"/>
        <v>0</v>
      </c>
      <c r="F56" s="19"/>
      <c r="G56" s="20">
        <f t="shared" si="9"/>
        <v>0</v>
      </c>
      <c r="H56" s="19"/>
      <c r="I56" s="19"/>
      <c r="J56" s="19"/>
      <c r="K56" s="19"/>
      <c r="Q56" s="33">
        <v>0</v>
      </c>
      <c r="R56" s="34"/>
      <c r="S56" s="34"/>
    </row>
    <row r="57" spans="1:19" s="12" customFormat="1" ht="57.75" customHeight="1" x14ac:dyDescent="0.25">
      <c r="A57" s="14" t="s">
        <v>7</v>
      </c>
      <c r="B57" s="152" t="s">
        <v>104</v>
      </c>
      <c r="C57" s="153"/>
      <c r="D57" s="15" t="s">
        <v>26</v>
      </c>
      <c r="E57" s="21">
        <f t="shared" si="8"/>
        <v>0</v>
      </c>
      <c r="F57" s="25">
        <f>F58+F59+F60+F61</f>
        <v>0</v>
      </c>
      <c r="G57" s="16">
        <f t="shared" si="9"/>
        <v>0</v>
      </c>
      <c r="H57" s="16">
        <f>H58+H59+H60+H61</f>
        <v>0</v>
      </c>
      <c r="I57" s="16">
        <f>I58+I59+I60+I61</f>
        <v>0</v>
      </c>
      <c r="J57" s="16">
        <f>J58+J59+J60+J61</f>
        <v>0</v>
      </c>
      <c r="K57" s="16">
        <f>K58+K59+K60+K61</f>
        <v>0</v>
      </c>
      <c r="Q57" s="81">
        <v>0</v>
      </c>
      <c r="R57" s="33"/>
      <c r="S57" s="33"/>
    </row>
    <row r="58" spans="1:19" s="12" customFormat="1" ht="55.5" customHeight="1" x14ac:dyDescent="0.5">
      <c r="A58" s="17" t="s">
        <v>105</v>
      </c>
      <c r="B58" s="146" t="s">
        <v>106</v>
      </c>
      <c r="C58" s="147"/>
      <c r="D58" s="18" t="s">
        <v>26</v>
      </c>
      <c r="E58" s="28">
        <f t="shared" si="8"/>
        <v>0</v>
      </c>
      <c r="F58" s="29"/>
      <c r="G58" s="20">
        <f t="shared" si="9"/>
        <v>0</v>
      </c>
      <c r="H58" s="19"/>
      <c r="I58" s="19"/>
      <c r="J58" s="19">
        <v>0</v>
      </c>
      <c r="K58" s="19"/>
      <c r="L58" s="35"/>
      <c r="Q58" s="33">
        <v>0</v>
      </c>
      <c r="R58" s="33"/>
      <c r="S58" s="33"/>
    </row>
    <row r="59" spans="1:19" s="12" customFormat="1" ht="46.5" customHeight="1" x14ac:dyDescent="0.6">
      <c r="A59" s="17" t="s">
        <v>107</v>
      </c>
      <c r="B59" s="146" t="s">
        <v>108</v>
      </c>
      <c r="C59" s="147"/>
      <c r="D59" s="18" t="s">
        <v>26</v>
      </c>
      <c r="E59" s="19">
        <f t="shared" si="8"/>
        <v>0</v>
      </c>
      <c r="F59" s="29"/>
      <c r="G59" s="20">
        <f t="shared" si="9"/>
        <v>0</v>
      </c>
      <c r="H59" s="19"/>
      <c r="I59" s="19"/>
      <c r="J59" s="19"/>
      <c r="K59" s="19"/>
      <c r="Q59" s="79">
        <v>0</v>
      </c>
      <c r="R59" s="32">
        <f>E59-Q59</f>
        <v>0</v>
      </c>
      <c r="S59" s="13" t="e">
        <f>R59/Q59*100</f>
        <v>#DIV/0!</v>
      </c>
    </row>
    <row r="60" spans="1:19" s="12" customFormat="1" ht="46.5" customHeight="1" x14ac:dyDescent="0.25">
      <c r="A60" s="17" t="s">
        <v>109</v>
      </c>
      <c r="B60" s="146" t="s">
        <v>110</v>
      </c>
      <c r="C60" s="147"/>
      <c r="D60" s="18" t="s">
        <v>26</v>
      </c>
      <c r="E60" s="28">
        <f t="shared" si="8"/>
        <v>0</v>
      </c>
      <c r="F60" s="29"/>
      <c r="G60" s="36">
        <f t="shared" si="9"/>
        <v>0</v>
      </c>
      <c r="H60" s="19"/>
      <c r="I60" s="19"/>
      <c r="J60" s="19"/>
      <c r="K60" s="19"/>
      <c r="Q60" s="33">
        <v>0</v>
      </c>
      <c r="R60" s="33"/>
      <c r="S60" s="33"/>
    </row>
    <row r="61" spans="1:19" s="12" customFormat="1" ht="40.5" customHeight="1" x14ac:dyDescent="0.25">
      <c r="A61" s="17" t="s">
        <v>111</v>
      </c>
      <c r="B61" s="146" t="s">
        <v>112</v>
      </c>
      <c r="C61" s="147"/>
      <c r="D61" s="18" t="s">
        <v>26</v>
      </c>
      <c r="E61" s="28">
        <f t="shared" si="8"/>
        <v>0</v>
      </c>
      <c r="F61" s="29"/>
      <c r="G61" s="36">
        <f t="shared" si="9"/>
        <v>0</v>
      </c>
      <c r="H61" s="19"/>
      <c r="I61" s="19"/>
      <c r="J61" s="19"/>
      <c r="K61" s="19"/>
      <c r="Q61" s="33">
        <v>0</v>
      </c>
      <c r="R61" s="33"/>
      <c r="S61" s="33"/>
    </row>
    <row r="62" spans="1:19" s="12" customFormat="1" ht="34.5" customHeight="1" x14ac:dyDescent="0.25">
      <c r="A62" s="17" t="s">
        <v>113</v>
      </c>
      <c r="B62" s="146" t="s">
        <v>103</v>
      </c>
      <c r="C62" s="147"/>
      <c r="D62" s="18" t="s">
        <v>26</v>
      </c>
      <c r="E62" s="28">
        <f t="shared" si="8"/>
        <v>0</v>
      </c>
      <c r="F62" s="29"/>
      <c r="G62" s="36">
        <f t="shared" si="9"/>
        <v>0</v>
      </c>
      <c r="H62" s="19"/>
      <c r="I62" s="19"/>
      <c r="J62" s="19"/>
      <c r="K62" s="19"/>
      <c r="Q62" s="33">
        <v>0</v>
      </c>
      <c r="R62" s="33"/>
      <c r="S62" s="33"/>
    </row>
    <row r="63" spans="1:19" s="12" customFormat="1" ht="36" customHeight="1" x14ac:dyDescent="0.25">
      <c r="A63" s="14" t="s">
        <v>8</v>
      </c>
      <c r="B63" s="152" t="s">
        <v>114</v>
      </c>
      <c r="C63" s="153"/>
      <c r="D63" s="15" t="s">
        <v>26</v>
      </c>
      <c r="E63" s="37">
        <f t="shared" si="8"/>
        <v>0</v>
      </c>
      <c r="F63" s="38"/>
      <c r="G63" s="39">
        <f t="shared" si="9"/>
        <v>0</v>
      </c>
      <c r="H63" s="40"/>
      <c r="I63" s="40"/>
      <c r="J63" s="19"/>
      <c r="K63" s="19"/>
      <c r="Q63" s="33">
        <v>0</v>
      </c>
      <c r="R63" s="33"/>
      <c r="S63" s="33"/>
    </row>
    <row r="64" spans="1:19" s="12" customFormat="1" ht="31.5" customHeight="1" x14ac:dyDescent="0.6">
      <c r="A64" s="14" t="s">
        <v>9</v>
      </c>
      <c r="B64" s="152" t="s">
        <v>170</v>
      </c>
      <c r="C64" s="153"/>
      <c r="D64" s="15" t="s">
        <v>26</v>
      </c>
      <c r="E64" s="40">
        <f t="shared" si="8"/>
        <v>2476798</v>
      </c>
      <c r="F64" s="40"/>
      <c r="G64" s="41">
        <f t="shared" si="9"/>
        <v>2476798</v>
      </c>
      <c r="H64" s="40"/>
      <c r="I64" s="40"/>
      <c r="J64" s="19">
        <v>2472148</v>
      </c>
      <c r="K64" s="19">
        <v>4650</v>
      </c>
      <c r="Q64" s="87">
        <v>2089111</v>
      </c>
      <c r="R64" s="32">
        <f>E64-Q64</f>
        <v>387687</v>
      </c>
      <c r="S64" s="33"/>
    </row>
    <row r="65" spans="1:19" s="42" customFormat="1" ht="24.9" customHeight="1" x14ac:dyDescent="0.25">
      <c r="A65" s="14" t="s">
        <v>10</v>
      </c>
      <c r="B65" s="152" t="s">
        <v>115</v>
      </c>
      <c r="C65" s="153"/>
      <c r="D65" s="25" t="s">
        <v>26</v>
      </c>
      <c r="E65" s="37">
        <f t="shared" si="8"/>
        <v>0</v>
      </c>
      <c r="F65" s="38"/>
      <c r="G65" s="39">
        <f t="shared" si="9"/>
        <v>0</v>
      </c>
      <c r="H65" s="40"/>
      <c r="I65" s="40"/>
      <c r="J65" s="40"/>
      <c r="K65" s="37">
        <v>0</v>
      </c>
      <c r="Q65" s="43">
        <v>0</v>
      </c>
      <c r="R65" s="43"/>
      <c r="S65" s="43"/>
    </row>
    <row r="66" spans="1:19" s="42" customFormat="1" ht="32.25" customHeight="1" x14ac:dyDescent="0.55000000000000004">
      <c r="A66" s="14" t="s">
        <v>116</v>
      </c>
      <c r="B66" s="152" t="s">
        <v>117</v>
      </c>
      <c r="C66" s="153"/>
      <c r="D66" s="15" t="s">
        <v>26</v>
      </c>
      <c r="E66" s="21">
        <f t="shared" si="8"/>
        <v>3492828</v>
      </c>
      <c r="F66" s="25">
        <f>F67+F68+F69+F70+F71</f>
        <v>0</v>
      </c>
      <c r="G66" s="16">
        <f t="shared" si="9"/>
        <v>3492828</v>
      </c>
      <c r="H66" s="16">
        <f>H67+H68+H69+H70+H71</f>
        <v>0</v>
      </c>
      <c r="I66" s="16">
        <f>I67+I68+I69+I70+I71</f>
        <v>0</v>
      </c>
      <c r="J66" s="16">
        <f>SUM(J67:J72)</f>
        <v>3492828</v>
      </c>
      <c r="K66" s="16">
        <f>K67+K68+K69+K70+K71</f>
        <v>0</v>
      </c>
      <c r="Q66" s="76">
        <v>3605026</v>
      </c>
      <c r="R66" s="13">
        <f t="shared" ref="R66:R71" si="12">E66-Q66</f>
        <v>-112198</v>
      </c>
      <c r="S66" s="13">
        <f t="shared" ref="S66:S72" si="13">R66/Q66*100</f>
        <v>-3.1122660419092676</v>
      </c>
    </row>
    <row r="67" spans="1:19" s="42" customFormat="1" ht="36.75" customHeight="1" x14ac:dyDescent="0.55000000000000004">
      <c r="A67" s="17" t="s">
        <v>118</v>
      </c>
      <c r="B67" s="146" t="s">
        <v>119</v>
      </c>
      <c r="C67" s="147"/>
      <c r="D67" s="18" t="s">
        <v>26</v>
      </c>
      <c r="E67" s="19">
        <f>G67-F67</f>
        <v>411120</v>
      </c>
      <c r="F67" s="19"/>
      <c r="G67" s="20">
        <f t="shared" si="9"/>
        <v>411120</v>
      </c>
      <c r="H67" s="19"/>
      <c r="I67" s="44"/>
      <c r="J67" s="19">
        <v>411120</v>
      </c>
      <c r="K67" s="19"/>
      <c r="Q67" s="88">
        <v>433890</v>
      </c>
      <c r="R67" s="86">
        <f t="shared" si="12"/>
        <v>-22770</v>
      </c>
      <c r="S67" s="13">
        <f t="shared" si="13"/>
        <v>-5.247873885086082</v>
      </c>
    </row>
    <row r="68" spans="1:19" s="42" customFormat="1" ht="32.25" customHeight="1" x14ac:dyDescent="0.55000000000000004">
      <c r="A68" s="17" t="s">
        <v>120</v>
      </c>
      <c r="B68" s="146" t="s">
        <v>121</v>
      </c>
      <c r="C68" s="147"/>
      <c r="D68" s="18" t="s">
        <v>26</v>
      </c>
      <c r="E68" s="19">
        <f t="shared" ref="E68:E82" si="14">G68-F68</f>
        <v>958881</v>
      </c>
      <c r="F68" s="19"/>
      <c r="G68" s="20">
        <f t="shared" si="9"/>
        <v>958881</v>
      </c>
      <c r="H68" s="19"/>
      <c r="I68" s="44"/>
      <c r="J68" s="19">
        <v>958881</v>
      </c>
      <c r="K68" s="19"/>
      <c r="Q68" s="88">
        <v>868073</v>
      </c>
      <c r="R68" s="86">
        <f t="shared" si="12"/>
        <v>90808</v>
      </c>
      <c r="S68" s="13">
        <f t="shared" si="13"/>
        <v>10.460871378328781</v>
      </c>
    </row>
    <row r="69" spans="1:19" s="12" customFormat="1" ht="32.25" customHeight="1" x14ac:dyDescent="0.55000000000000004">
      <c r="A69" s="17" t="s">
        <v>122</v>
      </c>
      <c r="B69" s="146" t="s">
        <v>123</v>
      </c>
      <c r="C69" s="147"/>
      <c r="D69" s="18" t="s">
        <v>26</v>
      </c>
      <c r="E69" s="19">
        <f t="shared" si="14"/>
        <v>547488</v>
      </c>
      <c r="F69" s="19"/>
      <c r="G69" s="20">
        <f t="shared" si="9"/>
        <v>547488</v>
      </c>
      <c r="H69" s="19"/>
      <c r="I69" s="44"/>
      <c r="J69" s="19">
        <v>547488</v>
      </c>
      <c r="K69" s="19"/>
      <c r="Q69" s="89">
        <v>665184</v>
      </c>
      <c r="R69" s="86">
        <f t="shared" si="12"/>
        <v>-117696</v>
      </c>
      <c r="S69" s="13">
        <f t="shared" si="13"/>
        <v>-17.693750902006062</v>
      </c>
    </row>
    <row r="70" spans="1:19" s="12" customFormat="1" ht="37.5" customHeight="1" x14ac:dyDescent="0.55000000000000004">
      <c r="A70" s="17" t="s">
        <v>124</v>
      </c>
      <c r="B70" s="146" t="s">
        <v>125</v>
      </c>
      <c r="C70" s="147"/>
      <c r="D70" s="18" t="s">
        <v>26</v>
      </c>
      <c r="E70" s="19">
        <f t="shared" si="14"/>
        <v>316437</v>
      </c>
      <c r="F70" s="19"/>
      <c r="G70" s="20">
        <f t="shared" si="9"/>
        <v>316437</v>
      </c>
      <c r="H70" s="19"/>
      <c r="I70" s="44"/>
      <c r="J70" s="19">
        <v>316437</v>
      </c>
      <c r="K70" s="19"/>
      <c r="Q70" s="89">
        <v>369659</v>
      </c>
      <c r="R70" s="86">
        <f t="shared" si="12"/>
        <v>-53222</v>
      </c>
      <c r="S70" s="13">
        <f t="shared" si="13"/>
        <v>-14.39759345775431</v>
      </c>
    </row>
    <row r="71" spans="1:19" s="12" customFormat="1" ht="39" customHeight="1" x14ac:dyDescent="0.55000000000000004">
      <c r="A71" s="17" t="s">
        <v>126</v>
      </c>
      <c r="B71" s="146" t="s">
        <v>171</v>
      </c>
      <c r="C71" s="147"/>
      <c r="D71" s="18" t="s">
        <v>26</v>
      </c>
      <c r="E71" s="19">
        <f t="shared" si="14"/>
        <v>1028022</v>
      </c>
      <c r="F71" s="19"/>
      <c r="G71" s="20">
        <f t="shared" si="9"/>
        <v>1028022</v>
      </c>
      <c r="H71" s="19"/>
      <c r="I71" s="44"/>
      <c r="J71" s="19">
        <v>1028022</v>
      </c>
      <c r="K71" s="19"/>
      <c r="Q71" s="89">
        <v>1136220</v>
      </c>
      <c r="R71" s="86">
        <f t="shared" si="12"/>
        <v>-108198</v>
      </c>
      <c r="S71" s="13">
        <f t="shared" si="13"/>
        <v>-9.5226276601362425</v>
      </c>
    </row>
    <row r="72" spans="1:19" s="12" customFormat="1" ht="39" customHeight="1" x14ac:dyDescent="0.55000000000000004">
      <c r="A72" s="17" t="s">
        <v>155</v>
      </c>
      <c r="B72" s="146" t="s">
        <v>156</v>
      </c>
      <c r="C72" s="147"/>
      <c r="D72" s="18" t="s">
        <v>26</v>
      </c>
      <c r="E72" s="19">
        <f>G72-F72</f>
        <v>230880</v>
      </c>
      <c r="F72" s="19"/>
      <c r="G72" s="20">
        <f t="shared" si="9"/>
        <v>230880</v>
      </c>
      <c r="H72" s="19"/>
      <c r="I72" s="44"/>
      <c r="J72" s="19">
        <v>230880</v>
      </c>
      <c r="K72" s="19"/>
      <c r="Q72" s="89">
        <v>132000</v>
      </c>
      <c r="R72" s="105">
        <f>E72-Q72</f>
        <v>98880</v>
      </c>
      <c r="S72" s="13">
        <f t="shared" si="13"/>
        <v>74.909090909090921</v>
      </c>
    </row>
    <row r="73" spans="1:19" s="12" customFormat="1" ht="61.5" customHeight="1" x14ac:dyDescent="0.6">
      <c r="A73" s="14" t="s">
        <v>127</v>
      </c>
      <c r="B73" s="152" t="s">
        <v>128</v>
      </c>
      <c r="C73" s="153"/>
      <c r="D73" s="15" t="s">
        <v>26</v>
      </c>
      <c r="E73" s="37">
        <f t="shared" si="14"/>
        <v>522506</v>
      </c>
      <c r="F73" s="38"/>
      <c r="G73" s="39">
        <f>H73+I73+J73+K73</f>
        <v>522506</v>
      </c>
      <c r="H73" s="40"/>
      <c r="I73" s="45"/>
      <c r="J73" s="19">
        <f>J74</f>
        <v>522506</v>
      </c>
      <c r="K73" s="19"/>
      <c r="Q73" s="79">
        <v>498481</v>
      </c>
      <c r="R73" s="13">
        <f>E73-Q73</f>
        <v>24025</v>
      </c>
      <c r="S73" s="33"/>
    </row>
    <row r="74" spans="1:19" s="12" customFormat="1" ht="36.75" customHeight="1" x14ac:dyDescent="0.6">
      <c r="A74" s="14" t="s">
        <v>158</v>
      </c>
      <c r="B74" s="80" t="s">
        <v>159</v>
      </c>
      <c r="C74" s="103"/>
      <c r="D74" s="15" t="s">
        <v>26</v>
      </c>
      <c r="E74" s="37">
        <f t="shared" si="14"/>
        <v>522506</v>
      </c>
      <c r="F74" s="38"/>
      <c r="G74" s="39">
        <f t="shared" si="9"/>
        <v>522506</v>
      </c>
      <c r="H74" s="40"/>
      <c r="I74" s="45"/>
      <c r="J74" s="19">
        <v>522506</v>
      </c>
      <c r="K74" s="19"/>
      <c r="Q74" s="87">
        <v>498481</v>
      </c>
      <c r="R74" s="86">
        <f>E74-Q74</f>
        <v>24025</v>
      </c>
      <c r="S74" s="33"/>
    </row>
    <row r="75" spans="1:19" s="12" customFormat="1" ht="60" customHeight="1" x14ac:dyDescent="0.6">
      <c r="A75" s="15" t="s">
        <v>129</v>
      </c>
      <c r="B75" s="160" t="s">
        <v>130</v>
      </c>
      <c r="C75" s="161"/>
      <c r="D75" s="15" t="s">
        <v>26</v>
      </c>
      <c r="E75" s="40">
        <f t="shared" si="14"/>
        <v>1001575</v>
      </c>
      <c r="F75" s="46"/>
      <c r="G75" s="41">
        <f>H75+I75+J75+K75</f>
        <v>1001575</v>
      </c>
      <c r="H75" s="40"/>
      <c r="I75" s="46"/>
      <c r="J75" s="19">
        <f>SUM(J76:J82)</f>
        <v>815520</v>
      </c>
      <c r="K75" s="19">
        <f>SUM(K76:K82)</f>
        <v>186055</v>
      </c>
      <c r="Q75" s="79">
        <v>885264</v>
      </c>
      <c r="R75" s="13">
        <f t="shared" ref="R75:R82" si="15">E75-Q75</f>
        <v>116311</v>
      </c>
      <c r="S75" s="33"/>
    </row>
    <row r="76" spans="1:19" s="12" customFormat="1" ht="34.5" customHeight="1" x14ac:dyDescent="0.6">
      <c r="A76" s="14" t="s">
        <v>131</v>
      </c>
      <c r="B76" s="47" t="s">
        <v>132</v>
      </c>
      <c r="C76" s="104"/>
      <c r="D76" s="15" t="s">
        <v>26</v>
      </c>
      <c r="E76" s="40">
        <f t="shared" si="14"/>
        <v>100881</v>
      </c>
      <c r="F76" s="46"/>
      <c r="G76" s="41">
        <f t="shared" ref="G76:G82" si="16">H76+I76+J76+K76</f>
        <v>100881</v>
      </c>
      <c r="H76" s="40"/>
      <c r="I76" s="45"/>
      <c r="J76" s="19">
        <v>100881</v>
      </c>
      <c r="K76" s="19"/>
      <c r="Q76" s="87">
        <v>93796</v>
      </c>
      <c r="R76" s="13">
        <f t="shared" si="15"/>
        <v>7085</v>
      </c>
      <c r="S76" s="33"/>
    </row>
    <row r="77" spans="1:19" s="12" customFormat="1" ht="32.25" customHeight="1" x14ac:dyDescent="0.55000000000000004">
      <c r="A77" s="14" t="s">
        <v>133</v>
      </c>
      <c r="B77" s="80" t="s">
        <v>134</v>
      </c>
      <c r="C77" s="104"/>
      <c r="D77" s="15" t="s">
        <v>26</v>
      </c>
      <c r="E77" s="40">
        <f t="shared" si="14"/>
        <v>181380</v>
      </c>
      <c r="F77" s="46"/>
      <c r="G77" s="41">
        <f t="shared" si="16"/>
        <v>181380</v>
      </c>
      <c r="H77" s="40"/>
      <c r="I77" s="46"/>
      <c r="J77" s="19">
        <f>52165+39937</f>
        <v>92102</v>
      </c>
      <c r="K77" s="19">
        <f>23522+65756</f>
        <v>89278</v>
      </c>
      <c r="Q77" s="86">
        <v>194787</v>
      </c>
      <c r="R77" s="13">
        <f t="shared" si="15"/>
        <v>-13407</v>
      </c>
      <c r="S77" s="13">
        <f>R77/Q77*100</f>
        <v>-6.8829028631274163</v>
      </c>
    </row>
    <row r="78" spans="1:19" s="12" customFormat="1" ht="35.25" customHeight="1" x14ac:dyDescent="0.55000000000000004">
      <c r="A78" s="14" t="s">
        <v>135</v>
      </c>
      <c r="B78" s="80" t="s">
        <v>161</v>
      </c>
      <c r="C78" s="104"/>
      <c r="D78" s="15" t="s">
        <v>26</v>
      </c>
      <c r="E78" s="40">
        <f t="shared" si="14"/>
        <v>4935</v>
      </c>
      <c r="F78" s="46"/>
      <c r="G78" s="41">
        <f t="shared" si="16"/>
        <v>4935</v>
      </c>
      <c r="H78" s="40"/>
      <c r="I78" s="46"/>
      <c r="J78" s="19">
        <v>4935</v>
      </c>
      <c r="K78" s="19"/>
      <c r="Q78" s="86">
        <v>5157</v>
      </c>
      <c r="R78" s="13">
        <f t="shared" si="15"/>
        <v>-222</v>
      </c>
      <c r="S78" s="13">
        <f>R78/Q78*100</f>
        <v>-4.3048283885980219</v>
      </c>
    </row>
    <row r="79" spans="1:19" s="12" customFormat="1" ht="35.25" customHeight="1" x14ac:dyDescent="0.55000000000000004">
      <c r="A79" s="14" t="s">
        <v>162</v>
      </c>
      <c r="B79" s="47" t="s">
        <v>164</v>
      </c>
      <c r="C79" s="104"/>
      <c r="D79" s="15" t="s">
        <v>26</v>
      </c>
      <c r="E79" s="40">
        <f t="shared" si="14"/>
        <v>303611</v>
      </c>
      <c r="F79" s="46"/>
      <c r="G79" s="41">
        <f t="shared" si="16"/>
        <v>303611</v>
      </c>
      <c r="H79" s="40"/>
      <c r="I79" s="46"/>
      <c r="J79" s="19">
        <v>303611</v>
      </c>
      <c r="K79" s="19"/>
      <c r="Q79" s="86">
        <v>212857</v>
      </c>
      <c r="R79" s="13">
        <f t="shared" si="15"/>
        <v>90754</v>
      </c>
      <c r="S79" s="13">
        <f t="shared" ref="S79:S82" si="17">R79/Q79*100</f>
        <v>42.636135997406711</v>
      </c>
    </row>
    <row r="80" spans="1:19" s="12" customFormat="1" ht="35.25" customHeight="1" x14ac:dyDescent="0.55000000000000004">
      <c r="A80" s="14" t="s">
        <v>165</v>
      </c>
      <c r="B80" s="47" t="s">
        <v>167</v>
      </c>
      <c r="C80" s="104"/>
      <c r="D80" s="15" t="s">
        <v>26</v>
      </c>
      <c r="E80" s="40">
        <f t="shared" si="14"/>
        <v>391855</v>
      </c>
      <c r="F80" s="46"/>
      <c r="G80" s="41">
        <f t="shared" si="16"/>
        <v>391855</v>
      </c>
      <c r="H80" s="40"/>
      <c r="I80" s="46"/>
      <c r="J80" s="19">
        <v>295078</v>
      </c>
      <c r="K80" s="19">
        <v>96777</v>
      </c>
      <c r="Q80" s="86">
        <v>378155</v>
      </c>
      <c r="R80" s="13">
        <f t="shared" si="15"/>
        <v>13700</v>
      </c>
      <c r="S80" s="13">
        <f t="shared" si="17"/>
        <v>3.6228530628974887</v>
      </c>
    </row>
    <row r="81" spans="1:209" s="12" customFormat="1" ht="35.25" customHeight="1" x14ac:dyDescent="0.55000000000000004">
      <c r="A81" s="14" t="s">
        <v>168</v>
      </c>
      <c r="B81" s="47" t="s">
        <v>182</v>
      </c>
      <c r="C81" s="104"/>
      <c r="D81" s="15" t="s">
        <v>26</v>
      </c>
      <c r="E81" s="40">
        <f t="shared" si="14"/>
        <v>18683</v>
      </c>
      <c r="F81" s="46"/>
      <c r="G81" s="41">
        <f t="shared" si="16"/>
        <v>18683</v>
      </c>
      <c r="H81" s="40"/>
      <c r="I81" s="46"/>
      <c r="J81" s="19">
        <v>18683</v>
      </c>
      <c r="K81" s="19"/>
      <c r="Q81" s="86"/>
      <c r="R81" s="13">
        <f>E81-Q81</f>
        <v>18683</v>
      </c>
      <c r="S81" s="13"/>
    </row>
    <row r="82" spans="1:209" s="12" customFormat="1" ht="34.5" customHeight="1" x14ac:dyDescent="0.55000000000000004">
      <c r="A82" s="14" t="s">
        <v>183</v>
      </c>
      <c r="B82" s="47" t="s">
        <v>174</v>
      </c>
      <c r="C82" s="104"/>
      <c r="D82" s="15" t="s">
        <v>26</v>
      </c>
      <c r="E82" s="40">
        <f t="shared" si="14"/>
        <v>230</v>
      </c>
      <c r="F82" s="46"/>
      <c r="G82" s="41">
        <f t="shared" si="16"/>
        <v>230</v>
      </c>
      <c r="H82" s="40"/>
      <c r="I82" s="45"/>
      <c r="J82" s="19">
        <v>230</v>
      </c>
      <c r="K82" s="44"/>
      <c r="Q82" s="86">
        <v>512</v>
      </c>
      <c r="R82" s="13">
        <f t="shared" si="15"/>
        <v>-282</v>
      </c>
      <c r="S82" s="13">
        <f t="shared" si="17"/>
        <v>-55.078125</v>
      </c>
    </row>
    <row r="83" spans="1:209" s="42" customFormat="1" ht="48" customHeight="1" x14ac:dyDescent="0.55000000000000004">
      <c r="A83" s="9" t="s">
        <v>11</v>
      </c>
      <c r="B83" s="162" t="s">
        <v>137</v>
      </c>
      <c r="C83" s="48" t="s">
        <v>138</v>
      </c>
      <c r="D83" s="10" t="s">
        <v>26</v>
      </c>
      <c r="E83" s="22">
        <f>E13-E39</f>
        <v>1269000</v>
      </c>
      <c r="F83" s="22">
        <f>F13-F39</f>
        <v>0</v>
      </c>
      <c r="G83" s="22">
        <f>G13-G39</f>
        <v>1269000</v>
      </c>
      <c r="H83" s="49"/>
      <c r="I83" s="49"/>
      <c r="J83" s="50"/>
      <c r="K83" s="51"/>
      <c r="Q83" s="13"/>
    </row>
    <row r="84" spans="1:209" s="53" customFormat="1" ht="45.75" customHeight="1" x14ac:dyDescent="0.25">
      <c r="A84" s="9" t="s">
        <v>139</v>
      </c>
      <c r="B84" s="163"/>
      <c r="C84" s="48" t="s">
        <v>140</v>
      </c>
      <c r="D84" s="10" t="s">
        <v>12</v>
      </c>
      <c r="E84" s="52">
        <f>E83/E13*100</f>
        <v>1.2794105250600982</v>
      </c>
      <c r="F84" s="52"/>
      <c r="G84" s="52">
        <f>G83/G13*100</f>
        <v>1.2794105250600982</v>
      </c>
      <c r="H84" s="9"/>
      <c r="I84" s="9"/>
      <c r="J84" s="9"/>
      <c r="K84" s="9"/>
      <c r="L84" s="158"/>
      <c r="M84" s="159"/>
      <c r="N84" s="158"/>
      <c r="O84" s="159"/>
      <c r="P84" s="158"/>
      <c r="Q84" s="159"/>
      <c r="R84" s="158"/>
      <c r="S84" s="159"/>
      <c r="T84" s="158"/>
      <c r="U84" s="159"/>
      <c r="V84" s="158"/>
      <c r="W84" s="159"/>
      <c r="X84" s="158"/>
      <c r="Y84" s="159"/>
      <c r="Z84" s="158"/>
      <c r="AA84" s="159"/>
      <c r="AB84" s="158"/>
      <c r="AC84" s="159"/>
      <c r="AD84" s="158"/>
      <c r="AE84" s="159"/>
      <c r="AF84" s="158"/>
      <c r="AG84" s="159"/>
      <c r="AH84" s="158"/>
      <c r="AI84" s="159"/>
      <c r="AJ84" s="158"/>
      <c r="AK84" s="159"/>
      <c r="AL84" s="158"/>
      <c r="AM84" s="159"/>
      <c r="AN84" s="158"/>
      <c r="AO84" s="159"/>
      <c r="AP84" s="158"/>
      <c r="AQ84" s="159"/>
      <c r="AR84" s="158"/>
      <c r="AS84" s="159"/>
      <c r="AT84" s="158"/>
      <c r="AU84" s="159"/>
      <c r="AV84" s="158"/>
      <c r="AW84" s="159"/>
      <c r="AX84" s="158"/>
      <c r="AY84" s="159"/>
      <c r="AZ84" s="158"/>
      <c r="BA84" s="159"/>
      <c r="BB84" s="158"/>
      <c r="BC84" s="159"/>
      <c r="BD84" s="158"/>
      <c r="BE84" s="159"/>
      <c r="BF84" s="158"/>
      <c r="BG84" s="159"/>
      <c r="BH84" s="158"/>
      <c r="BI84" s="159"/>
      <c r="BJ84" s="158"/>
      <c r="BK84" s="159"/>
      <c r="BL84" s="158"/>
      <c r="BM84" s="159"/>
      <c r="BN84" s="158"/>
      <c r="BO84" s="159"/>
      <c r="BP84" s="158"/>
      <c r="BQ84" s="159"/>
      <c r="BR84" s="158"/>
      <c r="BS84" s="159"/>
      <c r="BT84" s="158"/>
      <c r="BU84" s="159"/>
      <c r="BV84" s="158"/>
      <c r="BW84" s="159"/>
      <c r="BX84" s="158"/>
      <c r="BY84" s="159"/>
      <c r="BZ84" s="158"/>
      <c r="CA84" s="159"/>
      <c r="CB84" s="158"/>
      <c r="CC84" s="159"/>
      <c r="CD84" s="158"/>
      <c r="CE84" s="159"/>
      <c r="CF84" s="158"/>
      <c r="CG84" s="159"/>
      <c r="CH84" s="158"/>
      <c r="CI84" s="159"/>
      <c r="CJ84" s="158"/>
      <c r="CK84" s="159"/>
      <c r="CL84" s="158"/>
      <c r="CM84" s="159"/>
      <c r="CN84" s="158"/>
      <c r="CO84" s="159"/>
      <c r="CP84" s="158"/>
      <c r="CQ84" s="159"/>
      <c r="CR84" s="158"/>
      <c r="CS84" s="159"/>
      <c r="CT84" s="158"/>
      <c r="CU84" s="159"/>
      <c r="CV84" s="158"/>
      <c r="CW84" s="159"/>
      <c r="CX84" s="158"/>
      <c r="CY84" s="159"/>
      <c r="CZ84" s="158"/>
      <c r="DA84" s="159"/>
      <c r="DB84" s="158"/>
      <c r="DC84" s="159"/>
      <c r="DD84" s="158"/>
      <c r="DE84" s="159"/>
      <c r="DF84" s="158"/>
      <c r="DG84" s="159"/>
      <c r="DH84" s="158"/>
      <c r="DI84" s="159"/>
      <c r="DJ84" s="158"/>
      <c r="DK84" s="159"/>
      <c r="DL84" s="158"/>
      <c r="DM84" s="159"/>
      <c r="DN84" s="158"/>
      <c r="DO84" s="159"/>
      <c r="DP84" s="158"/>
      <c r="DQ84" s="159"/>
      <c r="DR84" s="158"/>
      <c r="DS84" s="159"/>
      <c r="DT84" s="158"/>
      <c r="DU84" s="159"/>
      <c r="DV84" s="158"/>
      <c r="DW84" s="159"/>
      <c r="DX84" s="158"/>
      <c r="DY84" s="159"/>
      <c r="DZ84" s="158"/>
      <c r="EA84" s="159"/>
      <c r="EB84" s="158"/>
      <c r="EC84" s="159"/>
      <c r="ED84" s="158"/>
      <c r="EE84" s="159"/>
      <c r="EF84" s="158"/>
      <c r="EG84" s="159"/>
      <c r="EH84" s="158"/>
      <c r="EI84" s="159"/>
      <c r="EJ84" s="158"/>
      <c r="EK84" s="159"/>
      <c r="EL84" s="158"/>
      <c r="EM84" s="159"/>
      <c r="EN84" s="158"/>
      <c r="EO84" s="159"/>
      <c r="EP84" s="158"/>
      <c r="EQ84" s="159"/>
      <c r="ER84" s="158"/>
      <c r="ES84" s="159"/>
      <c r="ET84" s="158"/>
      <c r="EU84" s="159"/>
      <c r="EV84" s="158"/>
      <c r="EW84" s="159"/>
      <c r="EX84" s="158"/>
      <c r="EY84" s="159"/>
      <c r="EZ84" s="158"/>
      <c r="FA84" s="159"/>
      <c r="FB84" s="158"/>
      <c r="FC84" s="159"/>
      <c r="FD84" s="158"/>
      <c r="FE84" s="159"/>
      <c r="FF84" s="158"/>
      <c r="FG84" s="159"/>
      <c r="FH84" s="158"/>
      <c r="FI84" s="159"/>
      <c r="FJ84" s="158"/>
      <c r="FK84" s="159"/>
      <c r="FL84" s="158"/>
      <c r="FM84" s="159"/>
      <c r="FN84" s="158"/>
      <c r="FO84" s="159"/>
      <c r="FP84" s="158"/>
      <c r="FQ84" s="159"/>
      <c r="FR84" s="158"/>
      <c r="FS84" s="159"/>
      <c r="FT84" s="158"/>
      <c r="FU84" s="159"/>
      <c r="FV84" s="158"/>
      <c r="FW84" s="159"/>
      <c r="FX84" s="158"/>
      <c r="FY84" s="159"/>
      <c r="FZ84" s="158"/>
      <c r="GA84" s="159"/>
      <c r="GB84" s="158"/>
      <c r="GC84" s="159"/>
      <c r="GD84" s="158"/>
      <c r="GE84" s="159"/>
      <c r="GF84" s="158"/>
      <c r="GG84" s="159"/>
      <c r="GH84" s="158"/>
      <c r="GI84" s="159"/>
      <c r="GJ84" s="158"/>
      <c r="GK84" s="159"/>
      <c r="GL84" s="158"/>
      <c r="GM84" s="159"/>
      <c r="GN84" s="158"/>
      <c r="GO84" s="159"/>
      <c r="GP84" s="158"/>
      <c r="GQ84" s="159"/>
      <c r="GR84" s="158"/>
      <c r="GS84" s="159"/>
      <c r="GT84" s="158"/>
      <c r="GU84" s="159"/>
      <c r="GV84" s="158"/>
      <c r="GW84" s="159"/>
      <c r="GX84" s="158"/>
      <c r="GY84" s="159"/>
      <c r="GZ84" s="158"/>
      <c r="HA84" s="159"/>
    </row>
    <row r="85" spans="1:209" s="12" customFormat="1" ht="56.25" customHeight="1" x14ac:dyDescent="0.25">
      <c r="A85" s="14" t="s">
        <v>157</v>
      </c>
      <c r="B85" s="164" t="s">
        <v>141</v>
      </c>
      <c r="C85" s="165"/>
      <c r="D85" s="15" t="s">
        <v>26</v>
      </c>
      <c r="E85" s="45">
        <f>E39-E75-E48-E59-E73</f>
        <v>96387507</v>
      </c>
      <c r="F85" s="45"/>
      <c r="G85" s="45">
        <f>G39-G75-G48-G59-G73</f>
        <v>96387507</v>
      </c>
      <c r="H85" s="54"/>
      <c r="I85" s="54"/>
      <c r="J85" s="45"/>
      <c r="K85" s="45"/>
    </row>
    <row r="86" spans="1:209" s="42" customFormat="1" ht="44.25" customHeight="1" x14ac:dyDescent="0.25">
      <c r="A86" s="55"/>
      <c r="B86" s="56"/>
      <c r="C86" s="56"/>
      <c r="D86" s="57"/>
      <c r="E86" s="58"/>
      <c r="F86" s="59"/>
      <c r="G86" s="60"/>
      <c r="H86" s="59"/>
      <c r="I86" s="59"/>
      <c r="J86" s="60"/>
      <c r="K86" s="60"/>
    </row>
    <row r="87" spans="1:209" s="42" customFormat="1" ht="44.25" customHeight="1" x14ac:dyDescent="0.25">
      <c r="A87" s="55"/>
      <c r="B87" s="56"/>
      <c r="C87" s="56"/>
      <c r="D87" s="57"/>
      <c r="E87" s="58"/>
      <c r="F87" s="59"/>
      <c r="G87" s="60"/>
      <c r="H87" s="59"/>
      <c r="I87" s="59"/>
      <c r="J87" s="60"/>
      <c r="K87" s="60"/>
    </row>
    <row r="88" spans="1:209" s="4" customFormat="1" ht="30" x14ac:dyDescent="0.5">
      <c r="A88" s="61" t="s">
        <v>142</v>
      </c>
      <c r="B88" s="61"/>
      <c r="C88" s="61"/>
      <c r="D88" s="61" t="s">
        <v>143</v>
      </c>
      <c r="E88" s="61"/>
      <c r="F88" s="61"/>
      <c r="G88" s="61"/>
      <c r="H88" s="61"/>
      <c r="I88" s="61" t="s">
        <v>144</v>
      </c>
      <c r="J88" s="61"/>
      <c r="K88" s="61"/>
    </row>
    <row r="89" spans="1:209" s="4" customFormat="1" ht="30.6" x14ac:dyDescent="0.55000000000000004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209" s="65" customFormat="1" ht="40.5" customHeight="1" x14ac:dyDescent="0.7">
      <c r="A90" s="63" t="s">
        <v>145</v>
      </c>
      <c r="B90" s="64"/>
      <c r="C90" s="64"/>
      <c r="D90" s="63" t="s">
        <v>146</v>
      </c>
      <c r="E90" s="64"/>
      <c r="F90" s="64"/>
      <c r="G90" s="64"/>
      <c r="H90" s="64"/>
      <c r="I90" s="63" t="s">
        <v>147</v>
      </c>
      <c r="J90" s="64"/>
      <c r="K90" s="64"/>
    </row>
    <row r="91" spans="1:209" s="65" customFormat="1" ht="120" customHeight="1" x14ac:dyDescent="0.7">
      <c r="A91" s="64"/>
      <c r="B91" s="64"/>
      <c r="C91" s="64"/>
      <c r="D91" s="64"/>
      <c r="E91" s="64"/>
      <c r="F91" s="64"/>
      <c r="G91" s="64"/>
      <c r="H91" s="64"/>
      <c r="I91" s="169" t="s">
        <v>14</v>
      </c>
      <c r="J91" s="169"/>
      <c r="K91" s="169"/>
    </row>
    <row r="92" spans="1:209" s="65" customFormat="1" ht="40.200000000000003" x14ac:dyDescent="0.7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1:209" s="4" customFormat="1" ht="39" customHeight="1" x14ac:dyDescent="0.6">
      <c r="A93" s="166"/>
      <c r="B93" s="166"/>
      <c r="C93" s="166"/>
      <c r="D93" s="62" t="s">
        <v>148</v>
      </c>
      <c r="E93" s="62"/>
      <c r="F93" s="62"/>
      <c r="G93" s="62"/>
      <c r="H93" s="62"/>
      <c r="I93" s="62"/>
      <c r="J93" s="62"/>
      <c r="K93" s="62"/>
    </row>
    <row r="94" spans="1:209" s="4" customFormat="1" ht="35.4" x14ac:dyDescent="0.6">
      <c r="A94" s="66"/>
      <c r="B94" s="67"/>
      <c r="C94" s="67"/>
      <c r="D94" s="62" t="s">
        <v>149</v>
      </c>
      <c r="E94" s="62"/>
      <c r="F94" s="62"/>
      <c r="G94" s="62"/>
      <c r="H94" s="62"/>
      <c r="I94" s="63" t="s">
        <v>178</v>
      </c>
      <c r="J94" s="62"/>
      <c r="K94" s="62"/>
    </row>
    <row r="95" spans="1:209" s="4" customFormat="1" ht="30.6" x14ac:dyDescent="0.55000000000000004">
      <c r="A95" s="68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209" s="4" customFormat="1" ht="30.6" x14ac:dyDescent="0.55000000000000004">
      <c r="A96" s="69" t="s">
        <v>151</v>
      </c>
      <c r="B96" s="62"/>
      <c r="C96" s="69"/>
      <c r="D96" s="62"/>
      <c r="E96" s="69" t="s">
        <v>151</v>
      </c>
      <c r="F96" s="62"/>
      <c r="G96" s="62"/>
      <c r="H96" s="62"/>
      <c r="I96" s="62"/>
      <c r="J96" s="69" t="s">
        <v>151</v>
      </c>
      <c r="K96" s="62"/>
    </row>
    <row r="97" spans="1:11" s="4" customFormat="1" ht="22.8" x14ac:dyDescent="0.4">
      <c r="A97" s="70"/>
      <c r="B97" s="70"/>
      <c r="C97" s="71"/>
      <c r="D97" s="71"/>
      <c r="E97" s="71"/>
      <c r="F97" s="71"/>
      <c r="G97" s="71"/>
      <c r="H97" s="71"/>
      <c r="I97" s="71"/>
      <c r="J97" s="71"/>
      <c r="K97" s="71"/>
    </row>
    <row r="98" spans="1:11" s="4" customFormat="1" ht="22.8" x14ac:dyDescent="0.4">
      <c r="A98" s="70"/>
      <c r="B98" s="70"/>
      <c r="C98" s="72"/>
      <c r="D98" s="71"/>
      <c r="E98" s="71"/>
      <c r="F98" s="71"/>
      <c r="G98" s="71"/>
      <c r="H98" s="71"/>
      <c r="I98" s="71"/>
      <c r="J98" s="71"/>
      <c r="K98" s="71"/>
    </row>
    <row r="99" spans="1:11" s="4" customFormat="1" ht="15.6" x14ac:dyDescent="0.3">
      <c r="A99" s="73"/>
      <c r="B99" s="73"/>
      <c r="F99" s="74"/>
      <c r="G99" s="74"/>
      <c r="H99" s="74"/>
      <c r="I99" s="74"/>
      <c r="J99" s="74"/>
      <c r="K99" s="74"/>
    </row>
    <row r="100" spans="1:11" s="4" customFormat="1" ht="15.6" x14ac:dyDescent="0.3">
      <c r="A100" s="73"/>
      <c r="B100" s="73"/>
      <c r="F100" s="74"/>
      <c r="G100" s="74"/>
      <c r="H100" s="74"/>
      <c r="I100" s="74"/>
      <c r="J100" s="74"/>
      <c r="K100" s="74"/>
    </row>
    <row r="101" spans="1:11" s="4" customFormat="1" ht="15.6" x14ac:dyDescent="0.3">
      <c r="A101" s="73"/>
      <c r="B101" s="73"/>
      <c r="F101" s="74"/>
      <c r="G101" s="74"/>
      <c r="H101" s="74"/>
      <c r="I101" s="167"/>
      <c r="J101" s="168"/>
      <c r="K101" s="74"/>
    </row>
    <row r="102" spans="1:11" s="4" customFormat="1" ht="15.6" x14ac:dyDescent="0.3">
      <c r="A102" s="73"/>
      <c r="B102" s="73"/>
      <c r="F102" s="74"/>
      <c r="G102" s="74"/>
      <c r="H102" s="74"/>
      <c r="I102" s="74"/>
      <c r="J102" s="74"/>
      <c r="K102" s="74"/>
    </row>
    <row r="103" spans="1:11" s="4" customFormat="1" ht="15.6" x14ac:dyDescent="0.3">
      <c r="A103" s="73"/>
      <c r="B103" s="73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1:11" s="4" customFormat="1" ht="15.6" x14ac:dyDescent="0.3">
      <c r="A104" s="73"/>
      <c r="B104" s="73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1:11" s="4" customFormat="1" ht="15.6" x14ac:dyDescent="0.3">
      <c r="A105" s="73"/>
      <c r="B105" s="73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4" customFormat="1" ht="15.6" x14ac:dyDescent="0.3">
      <c r="A106" s="73"/>
      <c r="B106" s="73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4" customFormat="1" ht="15.6" x14ac:dyDescent="0.3">
      <c r="A107" s="73"/>
      <c r="B107" s="73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4" customFormat="1" ht="15.6" x14ac:dyDescent="0.3">
      <c r="A108" s="73"/>
      <c r="B108" s="73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4" customFormat="1" ht="15.6" x14ac:dyDescent="0.3">
      <c r="A109" s="73"/>
      <c r="B109" s="73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4" customFormat="1" ht="15.6" x14ac:dyDescent="0.3">
      <c r="A110" s="73"/>
      <c r="B110" s="73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4" customFormat="1" ht="15.6" x14ac:dyDescent="0.3">
      <c r="A111" s="73"/>
      <c r="B111" s="73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 s="4" customFormat="1" ht="15.6" x14ac:dyDescent="0.3">
      <c r="A112" s="73"/>
      <c r="B112" s="73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1:10" s="4" customFormat="1" ht="13.2" x14ac:dyDescent="0.25">
      <c r="A113" s="73"/>
      <c r="B113" s="73"/>
    </row>
    <row r="114" spans="1:10" s="4" customFormat="1" ht="13.2" x14ac:dyDescent="0.25">
      <c r="A114" s="73"/>
      <c r="B114" s="73"/>
    </row>
    <row r="115" spans="1:10" s="4" customFormat="1" ht="13.2" x14ac:dyDescent="0.25">
      <c r="A115" s="73"/>
      <c r="B115" s="73"/>
    </row>
    <row r="116" spans="1:10" s="4" customFormat="1" ht="13.2" x14ac:dyDescent="0.25">
      <c r="A116" s="73"/>
      <c r="B116" s="73"/>
      <c r="J116" s="77"/>
    </row>
    <row r="117" spans="1:10" s="4" customFormat="1" ht="13.2" x14ac:dyDescent="0.25">
      <c r="A117" s="73"/>
      <c r="B117" s="73"/>
    </row>
    <row r="118" spans="1:10" s="4" customFormat="1" ht="13.2" x14ac:dyDescent="0.25">
      <c r="A118" s="73"/>
      <c r="B118" s="73"/>
    </row>
    <row r="119" spans="1:10" s="4" customFormat="1" ht="13.2" x14ac:dyDescent="0.25">
      <c r="A119" s="73"/>
      <c r="B119" s="73"/>
    </row>
    <row r="120" spans="1:10" s="4" customFormat="1" ht="13.2" x14ac:dyDescent="0.25">
      <c r="A120" s="73"/>
      <c r="B120" s="73"/>
    </row>
    <row r="121" spans="1:10" s="4" customFormat="1" ht="13.2" x14ac:dyDescent="0.25">
      <c r="A121" s="73"/>
      <c r="B121" s="73"/>
    </row>
    <row r="122" spans="1:10" s="4" customFormat="1" ht="13.2" x14ac:dyDescent="0.25">
      <c r="A122" s="73"/>
      <c r="B122" s="73"/>
    </row>
    <row r="123" spans="1:10" s="4" customFormat="1" ht="13.2" x14ac:dyDescent="0.25">
      <c r="A123" s="73"/>
      <c r="B123" s="73"/>
    </row>
    <row r="124" spans="1:10" s="4" customFormat="1" ht="13.2" x14ac:dyDescent="0.25">
      <c r="A124" s="73"/>
      <c r="B124" s="73"/>
    </row>
    <row r="125" spans="1:10" s="4" customFormat="1" ht="13.2" x14ac:dyDescent="0.25">
      <c r="A125" s="73"/>
      <c r="B125" s="73"/>
    </row>
    <row r="126" spans="1:10" s="4" customFormat="1" ht="13.2" x14ac:dyDescent="0.25">
      <c r="A126" s="73"/>
      <c r="B126" s="73"/>
    </row>
    <row r="127" spans="1:10" s="4" customFormat="1" ht="13.2" x14ac:dyDescent="0.25">
      <c r="A127" s="73"/>
      <c r="B127" s="73"/>
    </row>
    <row r="128" spans="1:10" s="4" customFormat="1" ht="13.2" x14ac:dyDescent="0.25">
      <c r="A128" s="73"/>
      <c r="B128" s="73"/>
    </row>
    <row r="129" spans="1:2" s="4" customFormat="1" ht="13.2" x14ac:dyDescent="0.25">
      <c r="A129" s="73"/>
      <c r="B129" s="73"/>
    </row>
    <row r="130" spans="1:2" s="4" customFormat="1" ht="13.2" x14ac:dyDescent="0.25">
      <c r="A130" s="73"/>
      <c r="B130" s="73"/>
    </row>
    <row r="131" spans="1:2" s="4" customFormat="1" ht="13.2" x14ac:dyDescent="0.25">
      <c r="A131" s="73"/>
      <c r="B131" s="73"/>
    </row>
    <row r="132" spans="1:2" s="4" customFormat="1" ht="13.2" x14ac:dyDescent="0.25">
      <c r="A132" s="73"/>
      <c r="B132" s="73"/>
    </row>
    <row r="133" spans="1:2" s="4" customFormat="1" ht="13.2" x14ac:dyDescent="0.25">
      <c r="A133" s="73"/>
      <c r="B133" s="73"/>
    </row>
    <row r="134" spans="1:2" s="4" customFormat="1" ht="13.2" x14ac:dyDescent="0.25">
      <c r="A134" s="73"/>
      <c r="B134" s="73"/>
    </row>
    <row r="135" spans="1:2" s="4" customFormat="1" ht="13.2" x14ac:dyDescent="0.25">
      <c r="A135" s="73"/>
      <c r="B135" s="73"/>
    </row>
    <row r="136" spans="1:2" s="4" customFormat="1" ht="13.2" x14ac:dyDescent="0.25">
      <c r="A136" s="73"/>
      <c r="B136" s="73"/>
    </row>
    <row r="137" spans="1:2" s="4" customFormat="1" ht="13.2" x14ac:dyDescent="0.25">
      <c r="A137" s="73"/>
      <c r="B137" s="73"/>
    </row>
    <row r="138" spans="1:2" s="4" customFormat="1" ht="13.2" x14ac:dyDescent="0.25">
      <c r="A138" s="73"/>
      <c r="B138" s="73"/>
    </row>
    <row r="139" spans="1:2" s="4" customFormat="1" ht="13.2" x14ac:dyDescent="0.25">
      <c r="A139" s="73"/>
      <c r="B139" s="73"/>
    </row>
    <row r="140" spans="1:2" s="4" customFormat="1" ht="13.2" x14ac:dyDescent="0.25">
      <c r="A140" s="73"/>
      <c r="B140" s="73"/>
    </row>
    <row r="141" spans="1:2" s="4" customFormat="1" ht="13.2" x14ac:dyDescent="0.25">
      <c r="A141" s="73"/>
      <c r="B141" s="73"/>
    </row>
    <row r="142" spans="1:2" s="4" customFormat="1" ht="13.2" x14ac:dyDescent="0.25">
      <c r="A142" s="73"/>
      <c r="B142" s="73"/>
    </row>
    <row r="143" spans="1:2" s="4" customFormat="1" ht="13.2" x14ac:dyDescent="0.25">
      <c r="A143" s="73"/>
      <c r="B143" s="73"/>
    </row>
    <row r="144" spans="1:2" s="4" customFormat="1" ht="13.2" x14ac:dyDescent="0.25">
      <c r="A144" s="73"/>
      <c r="B144" s="73"/>
    </row>
    <row r="145" spans="1:2" s="4" customFormat="1" ht="13.2" x14ac:dyDescent="0.25">
      <c r="A145" s="73"/>
      <c r="B145" s="73"/>
    </row>
    <row r="146" spans="1:2" s="4" customFormat="1" ht="13.2" x14ac:dyDescent="0.25">
      <c r="A146" s="73"/>
      <c r="B146" s="73"/>
    </row>
    <row r="147" spans="1:2" s="4" customFormat="1" ht="13.2" x14ac:dyDescent="0.25">
      <c r="A147" s="73"/>
      <c r="B147" s="73"/>
    </row>
    <row r="148" spans="1:2" s="4" customFormat="1" ht="13.2" x14ac:dyDescent="0.25">
      <c r="A148" s="73"/>
      <c r="B148" s="73"/>
    </row>
    <row r="149" spans="1:2" s="4" customFormat="1" ht="13.2" x14ac:dyDescent="0.25">
      <c r="A149" s="73"/>
      <c r="B149" s="73"/>
    </row>
    <row r="150" spans="1:2" s="4" customFormat="1" ht="13.2" x14ac:dyDescent="0.25">
      <c r="A150" s="73"/>
      <c r="B150" s="73"/>
    </row>
    <row r="151" spans="1:2" s="4" customFormat="1" ht="13.2" x14ac:dyDescent="0.25">
      <c r="A151" s="73"/>
      <c r="B151" s="73"/>
    </row>
    <row r="152" spans="1:2" s="4" customFormat="1" ht="13.2" x14ac:dyDescent="0.25">
      <c r="A152" s="73"/>
      <c r="B152" s="73"/>
    </row>
    <row r="153" spans="1:2" s="4" customFormat="1" ht="13.2" x14ac:dyDescent="0.25">
      <c r="A153" s="73"/>
      <c r="B153" s="73"/>
    </row>
    <row r="154" spans="1:2" s="4" customFormat="1" ht="13.2" x14ac:dyDescent="0.25">
      <c r="A154" s="73"/>
      <c r="B154" s="73"/>
    </row>
    <row r="155" spans="1:2" s="4" customFormat="1" ht="13.2" x14ac:dyDescent="0.25">
      <c r="A155" s="73"/>
      <c r="B155" s="73"/>
    </row>
    <row r="156" spans="1:2" s="4" customFormat="1" ht="13.2" x14ac:dyDescent="0.25">
      <c r="A156" s="73"/>
      <c r="B156" s="73"/>
    </row>
    <row r="157" spans="1:2" s="4" customFormat="1" ht="13.2" x14ac:dyDescent="0.25">
      <c r="A157" s="73"/>
      <c r="B157" s="73"/>
    </row>
    <row r="158" spans="1:2" s="4" customFormat="1" ht="13.2" x14ac:dyDescent="0.25">
      <c r="A158" s="73"/>
      <c r="B158" s="73"/>
    </row>
    <row r="159" spans="1:2" s="4" customFormat="1" ht="13.2" x14ac:dyDescent="0.25">
      <c r="A159" s="73"/>
      <c r="B159" s="73"/>
    </row>
    <row r="160" spans="1:2" s="4" customFormat="1" ht="13.2" x14ac:dyDescent="0.25">
      <c r="A160" s="73"/>
      <c r="B160" s="73"/>
    </row>
    <row r="161" spans="1:2" s="4" customFormat="1" ht="13.2" x14ac:dyDescent="0.25">
      <c r="A161" s="73"/>
      <c r="B161" s="73"/>
    </row>
    <row r="162" spans="1:2" s="4" customFormat="1" ht="13.2" x14ac:dyDescent="0.25">
      <c r="A162" s="73"/>
      <c r="B162" s="73"/>
    </row>
    <row r="163" spans="1:2" s="4" customFormat="1" ht="13.2" x14ac:dyDescent="0.25">
      <c r="A163" s="73"/>
      <c r="B163" s="73"/>
    </row>
    <row r="164" spans="1:2" s="4" customFormat="1" ht="13.2" x14ac:dyDescent="0.25">
      <c r="A164" s="73"/>
      <c r="B164" s="73"/>
    </row>
    <row r="165" spans="1:2" s="4" customFormat="1" ht="13.2" x14ac:dyDescent="0.25">
      <c r="A165" s="73"/>
      <c r="B165" s="73"/>
    </row>
    <row r="166" spans="1:2" s="4" customFormat="1" ht="13.2" x14ac:dyDescent="0.25">
      <c r="A166" s="73"/>
      <c r="B166" s="73"/>
    </row>
    <row r="167" spans="1:2" s="4" customFormat="1" ht="13.2" x14ac:dyDescent="0.25">
      <c r="A167" s="73"/>
      <c r="B167" s="73"/>
    </row>
    <row r="168" spans="1:2" s="4" customFormat="1" ht="13.2" x14ac:dyDescent="0.25">
      <c r="A168" s="73"/>
      <c r="B168" s="73"/>
    </row>
    <row r="169" spans="1:2" s="4" customFormat="1" ht="13.2" x14ac:dyDescent="0.25">
      <c r="A169" s="73"/>
      <c r="B169" s="73"/>
    </row>
    <row r="170" spans="1:2" s="4" customFormat="1" ht="13.2" x14ac:dyDescent="0.25">
      <c r="A170" s="73"/>
      <c r="B170" s="73"/>
    </row>
    <row r="171" spans="1:2" s="4" customFormat="1" ht="13.2" x14ac:dyDescent="0.25">
      <c r="A171" s="73"/>
      <c r="B171" s="73"/>
    </row>
    <row r="172" spans="1:2" s="4" customFormat="1" ht="13.2" x14ac:dyDescent="0.25">
      <c r="A172" s="73"/>
      <c r="B172" s="73"/>
    </row>
    <row r="173" spans="1:2" s="4" customFormat="1" ht="13.2" x14ac:dyDescent="0.25">
      <c r="A173" s="73"/>
      <c r="B173" s="73"/>
    </row>
    <row r="174" spans="1:2" s="4" customFormat="1" ht="13.2" x14ac:dyDescent="0.25">
      <c r="A174" s="73"/>
      <c r="B174" s="73"/>
    </row>
    <row r="175" spans="1:2" s="4" customFormat="1" ht="13.2" x14ac:dyDescent="0.25">
      <c r="A175" s="73"/>
      <c r="B175" s="73"/>
    </row>
    <row r="176" spans="1:2" s="4" customFormat="1" ht="13.2" x14ac:dyDescent="0.25">
      <c r="A176" s="73"/>
      <c r="B176" s="73"/>
    </row>
    <row r="177" spans="1:2" s="4" customFormat="1" ht="13.2" x14ac:dyDescent="0.25">
      <c r="A177" s="73"/>
      <c r="B177" s="73"/>
    </row>
    <row r="178" spans="1:2" s="4" customFormat="1" ht="13.2" x14ac:dyDescent="0.25">
      <c r="A178" s="73"/>
      <c r="B178" s="73"/>
    </row>
    <row r="179" spans="1:2" s="4" customFormat="1" ht="13.2" x14ac:dyDescent="0.25">
      <c r="A179" s="73"/>
      <c r="B179" s="73"/>
    </row>
    <row r="180" spans="1:2" s="4" customFormat="1" ht="13.2" x14ac:dyDescent="0.25">
      <c r="A180" s="73"/>
      <c r="B180" s="73"/>
    </row>
    <row r="181" spans="1:2" s="4" customFormat="1" ht="13.2" x14ac:dyDescent="0.25">
      <c r="A181" s="73"/>
      <c r="B181" s="73"/>
    </row>
    <row r="182" spans="1:2" s="4" customFormat="1" ht="13.2" x14ac:dyDescent="0.25">
      <c r="A182" s="73"/>
      <c r="B182" s="73"/>
    </row>
    <row r="183" spans="1:2" s="4" customFormat="1" ht="13.2" x14ac:dyDescent="0.25">
      <c r="A183" s="73"/>
      <c r="B183" s="73"/>
    </row>
    <row r="184" spans="1:2" s="4" customFormat="1" ht="13.2" x14ac:dyDescent="0.25">
      <c r="A184" s="73"/>
      <c r="B184" s="73"/>
    </row>
    <row r="185" spans="1:2" s="4" customFormat="1" ht="13.2" x14ac:dyDescent="0.25">
      <c r="A185" s="73"/>
      <c r="B185" s="73"/>
    </row>
    <row r="186" spans="1:2" s="4" customFormat="1" ht="13.2" x14ac:dyDescent="0.25">
      <c r="A186" s="73"/>
      <c r="B186" s="73"/>
    </row>
    <row r="187" spans="1:2" s="4" customFormat="1" ht="13.2" x14ac:dyDescent="0.25">
      <c r="A187" s="73"/>
      <c r="B187" s="73"/>
    </row>
    <row r="188" spans="1:2" s="4" customFormat="1" ht="13.2" x14ac:dyDescent="0.25">
      <c r="A188" s="73"/>
      <c r="B188" s="73"/>
    </row>
    <row r="189" spans="1:2" s="4" customFormat="1" ht="13.2" x14ac:dyDescent="0.25">
      <c r="A189" s="73"/>
      <c r="B189" s="73"/>
    </row>
    <row r="190" spans="1:2" s="4" customFormat="1" ht="13.2" x14ac:dyDescent="0.25">
      <c r="A190" s="73"/>
      <c r="B190" s="73"/>
    </row>
    <row r="191" spans="1:2" s="4" customFormat="1" ht="13.2" x14ac:dyDescent="0.25">
      <c r="A191" s="73"/>
      <c r="B191" s="73"/>
    </row>
    <row r="192" spans="1:2" s="4" customFormat="1" ht="13.2" x14ac:dyDescent="0.25">
      <c r="A192" s="73"/>
      <c r="B192" s="73"/>
    </row>
    <row r="193" spans="1:2" s="4" customFormat="1" ht="13.2" x14ac:dyDescent="0.25">
      <c r="A193" s="73"/>
      <c r="B193" s="73"/>
    </row>
    <row r="194" spans="1:2" s="4" customFormat="1" ht="13.2" x14ac:dyDescent="0.25">
      <c r="A194" s="73"/>
      <c r="B194" s="73"/>
    </row>
    <row r="195" spans="1:2" s="4" customFormat="1" ht="13.2" x14ac:dyDescent="0.25">
      <c r="A195" s="73"/>
      <c r="B195" s="73"/>
    </row>
    <row r="196" spans="1:2" s="4" customFormat="1" ht="13.2" x14ac:dyDescent="0.25">
      <c r="A196" s="73"/>
      <c r="B196" s="73"/>
    </row>
    <row r="197" spans="1:2" s="4" customFormat="1" ht="13.2" x14ac:dyDescent="0.25">
      <c r="A197" s="73"/>
      <c r="B197" s="73"/>
    </row>
    <row r="198" spans="1:2" s="4" customFormat="1" ht="13.2" x14ac:dyDescent="0.25">
      <c r="A198" s="73"/>
      <c r="B198" s="73"/>
    </row>
    <row r="199" spans="1:2" s="4" customFormat="1" ht="13.2" x14ac:dyDescent="0.25">
      <c r="A199" s="73"/>
      <c r="B199" s="73"/>
    </row>
    <row r="200" spans="1:2" s="4" customFormat="1" ht="13.2" x14ac:dyDescent="0.25">
      <c r="A200" s="73"/>
      <c r="B200" s="73"/>
    </row>
    <row r="201" spans="1:2" s="4" customFormat="1" ht="13.2" x14ac:dyDescent="0.25">
      <c r="A201" s="73"/>
      <c r="B201" s="73"/>
    </row>
    <row r="202" spans="1:2" s="4" customFormat="1" ht="13.2" x14ac:dyDescent="0.25">
      <c r="A202" s="73"/>
      <c r="B202" s="73"/>
    </row>
    <row r="203" spans="1:2" s="4" customFormat="1" ht="13.2" x14ac:dyDescent="0.25">
      <c r="A203" s="73"/>
      <c r="B203" s="73"/>
    </row>
    <row r="204" spans="1:2" s="4" customFormat="1" ht="13.2" x14ac:dyDescent="0.25">
      <c r="A204" s="73"/>
      <c r="B204" s="73"/>
    </row>
    <row r="205" spans="1:2" s="4" customFormat="1" ht="13.2" x14ac:dyDescent="0.25">
      <c r="A205" s="73"/>
      <c r="B205" s="73"/>
    </row>
    <row r="206" spans="1:2" s="4" customFormat="1" ht="13.2" x14ac:dyDescent="0.25">
      <c r="A206" s="73"/>
      <c r="B206" s="73"/>
    </row>
    <row r="207" spans="1:2" s="4" customFormat="1" ht="13.2" x14ac:dyDescent="0.25">
      <c r="A207" s="73"/>
      <c r="B207" s="73"/>
    </row>
    <row r="208" spans="1:2" s="4" customFormat="1" ht="13.2" x14ac:dyDescent="0.25">
      <c r="A208" s="73"/>
      <c r="B208" s="73"/>
    </row>
    <row r="209" spans="1:2" s="4" customFormat="1" ht="13.2" x14ac:dyDescent="0.25">
      <c r="A209" s="73"/>
      <c r="B209" s="73"/>
    </row>
    <row r="210" spans="1:2" s="4" customFormat="1" ht="13.2" x14ac:dyDescent="0.25">
      <c r="A210" s="73"/>
      <c r="B210" s="73"/>
    </row>
    <row r="211" spans="1:2" s="4" customFormat="1" ht="13.2" x14ac:dyDescent="0.25">
      <c r="A211" s="73"/>
      <c r="B211" s="73"/>
    </row>
    <row r="212" spans="1:2" s="4" customFormat="1" ht="13.2" x14ac:dyDescent="0.25">
      <c r="A212" s="73"/>
      <c r="B212" s="73"/>
    </row>
    <row r="213" spans="1:2" s="4" customFormat="1" ht="13.2" x14ac:dyDescent="0.25">
      <c r="A213" s="73"/>
      <c r="B213" s="73"/>
    </row>
    <row r="214" spans="1:2" s="4" customFormat="1" ht="13.2" x14ac:dyDescent="0.25">
      <c r="A214" s="73"/>
      <c r="B214" s="73"/>
    </row>
    <row r="215" spans="1:2" s="4" customFormat="1" ht="13.2" x14ac:dyDescent="0.25">
      <c r="A215" s="73"/>
      <c r="B215" s="73"/>
    </row>
    <row r="216" spans="1:2" s="4" customFormat="1" ht="13.2" x14ac:dyDescent="0.25">
      <c r="A216" s="73"/>
      <c r="B216" s="73"/>
    </row>
    <row r="217" spans="1:2" s="4" customFormat="1" ht="13.2" x14ac:dyDescent="0.25">
      <c r="A217" s="73"/>
      <c r="B217" s="73"/>
    </row>
    <row r="218" spans="1:2" s="4" customFormat="1" ht="13.2" x14ac:dyDescent="0.25">
      <c r="A218" s="73"/>
      <c r="B218" s="73"/>
    </row>
    <row r="219" spans="1:2" s="4" customFormat="1" ht="13.2" x14ac:dyDescent="0.25">
      <c r="A219" s="73"/>
      <c r="B219" s="73"/>
    </row>
    <row r="220" spans="1:2" s="4" customFormat="1" ht="13.2" x14ac:dyDescent="0.25">
      <c r="A220" s="73"/>
      <c r="B220" s="73"/>
    </row>
    <row r="221" spans="1:2" s="4" customFormat="1" ht="13.2" x14ac:dyDescent="0.25">
      <c r="A221" s="73"/>
      <c r="B221" s="73"/>
    </row>
    <row r="222" spans="1:2" s="4" customFormat="1" ht="13.2" x14ac:dyDescent="0.25">
      <c r="A222" s="73"/>
      <c r="B222" s="73"/>
    </row>
    <row r="223" spans="1:2" s="4" customFormat="1" ht="13.2" x14ac:dyDescent="0.25">
      <c r="A223" s="73"/>
      <c r="B223" s="73"/>
    </row>
    <row r="224" spans="1:2" s="4" customFormat="1" ht="13.2" x14ac:dyDescent="0.25">
      <c r="A224" s="73"/>
      <c r="B224" s="73"/>
    </row>
    <row r="225" spans="1:2" s="4" customFormat="1" ht="13.2" x14ac:dyDescent="0.25">
      <c r="A225" s="73"/>
      <c r="B225" s="73"/>
    </row>
    <row r="226" spans="1:2" s="4" customFormat="1" ht="13.2" x14ac:dyDescent="0.25">
      <c r="A226" s="73"/>
      <c r="B226" s="73"/>
    </row>
    <row r="227" spans="1:2" s="4" customFormat="1" ht="13.2" x14ac:dyDescent="0.25">
      <c r="A227" s="73"/>
      <c r="B227" s="73"/>
    </row>
    <row r="228" spans="1:2" s="4" customFormat="1" ht="13.2" x14ac:dyDescent="0.25">
      <c r="A228" s="73"/>
      <c r="B228" s="73"/>
    </row>
    <row r="229" spans="1:2" s="4" customFormat="1" ht="13.2" x14ac:dyDescent="0.25">
      <c r="A229" s="73"/>
      <c r="B229" s="73"/>
    </row>
    <row r="230" spans="1:2" s="4" customFormat="1" ht="13.2" x14ac:dyDescent="0.25">
      <c r="A230" s="73"/>
      <c r="B230" s="73"/>
    </row>
    <row r="231" spans="1:2" s="4" customFormat="1" ht="13.2" x14ac:dyDescent="0.25">
      <c r="A231" s="73"/>
      <c r="B231" s="73"/>
    </row>
    <row r="232" spans="1:2" s="4" customFormat="1" ht="13.2" x14ac:dyDescent="0.25">
      <c r="A232" s="73"/>
      <c r="B232" s="73"/>
    </row>
    <row r="233" spans="1:2" s="4" customFormat="1" ht="13.2" x14ac:dyDescent="0.25">
      <c r="A233" s="73"/>
      <c r="B233" s="73"/>
    </row>
    <row r="234" spans="1:2" s="4" customFormat="1" ht="13.2" x14ac:dyDescent="0.25">
      <c r="A234" s="73"/>
      <c r="B234" s="73"/>
    </row>
    <row r="235" spans="1:2" s="4" customFormat="1" ht="13.2" x14ac:dyDescent="0.25">
      <c r="A235" s="73"/>
      <c r="B235" s="73"/>
    </row>
    <row r="236" spans="1:2" s="4" customFormat="1" ht="13.2" x14ac:dyDescent="0.25">
      <c r="A236" s="73"/>
      <c r="B236" s="73"/>
    </row>
    <row r="237" spans="1:2" s="4" customFormat="1" ht="13.2" x14ac:dyDescent="0.25">
      <c r="A237" s="73"/>
      <c r="B237" s="73"/>
    </row>
    <row r="238" spans="1:2" s="4" customFormat="1" ht="13.2" x14ac:dyDescent="0.25">
      <c r="A238" s="73"/>
      <c r="B238" s="73"/>
    </row>
    <row r="239" spans="1:2" s="4" customFormat="1" ht="13.2" x14ac:dyDescent="0.25">
      <c r="A239" s="73"/>
      <c r="B239" s="73"/>
    </row>
    <row r="240" spans="1:2" s="4" customFormat="1" ht="13.2" x14ac:dyDescent="0.25">
      <c r="A240" s="73"/>
      <c r="B240" s="73"/>
    </row>
    <row r="241" spans="1:2" s="4" customFormat="1" ht="13.2" x14ac:dyDescent="0.25">
      <c r="A241" s="73"/>
      <c r="B241" s="73"/>
    </row>
    <row r="242" spans="1:2" s="4" customFormat="1" ht="13.2" x14ac:dyDescent="0.25">
      <c r="A242" s="73"/>
      <c r="B242" s="73"/>
    </row>
    <row r="243" spans="1:2" s="4" customFormat="1" ht="13.2" x14ac:dyDescent="0.25">
      <c r="A243" s="73"/>
      <c r="B243" s="73"/>
    </row>
    <row r="244" spans="1:2" s="4" customFormat="1" ht="13.2" x14ac:dyDescent="0.25">
      <c r="A244" s="73"/>
      <c r="B244" s="73"/>
    </row>
    <row r="245" spans="1:2" s="4" customFormat="1" ht="13.2" x14ac:dyDescent="0.25">
      <c r="A245" s="73"/>
      <c r="B245" s="73"/>
    </row>
    <row r="246" spans="1:2" s="4" customFormat="1" ht="13.2" x14ac:dyDescent="0.25">
      <c r="A246" s="73"/>
      <c r="B246" s="73"/>
    </row>
    <row r="247" spans="1:2" s="4" customFormat="1" ht="13.2" x14ac:dyDescent="0.25">
      <c r="A247" s="73"/>
      <c r="B247" s="73"/>
    </row>
    <row r="248" spans="1:2" s="4" customFormat="1" ht="13.2" x14ac:dyDescent="0.25">
      <c r="A248" s="73"/>
      <c r="B248" s="73"/>
    </row>
    <row r="249" spans="1:2" s="4" customFormat="1" ht="13.2" x14ac:dyDescent="0.25">
      <c r="A249" s="73"/>
      <c r="B249" s="73"/>
    </row>
    <row r="250" spans="1:2" s="4" customFormat="1" ht="13.2" x14ac:dyDescent="0.25">
      <c r="A250" s="73"/>
      <c r="B250" s="73"/>
    </row>
    <row r="251" spans="1:2" s="4" customFormat="1" ht="13.2" x14ac:dyDescent="0.25">
      <c r="A251" s="73"/>
      <c r="B251" s="73"/>
    </row>
    <row r="252" spans="1:2" s="4" customFormat="1" ht="13.2" x14ac:dyDescent="0.25">
      <c r="A252" s="73"/>
      <c r="B252" s="73"/>
    </row>
    <row r="253" spans="1:2" s="4" customFormat="1" ht="13.2" x14ac:dyDescent="0.25">
      <c r="A253" s="73"/>
      <c r="B253" s="73"/>
    </row>
    <row r="254" spans="1:2" s="4" customFormat="1" ht="13.2" x14ac:dyDescent="0.25">
      <c r="A254" s="73"/>
      <c r="B254" s="73"/>
    </row>
    <row r="255" spans="1:2" s="4" customFormat="1" ht="13.2" x14ac:dyDescent="0.25">
      <c r="A255" s="73"/>
      <c r="B255" s="73"/>
    </row>
    <row r="256" spans="1:2" s="4" customFormat="1" ht="13.2" x14ac:dyDescent="0.25">
      <c r="A256" s="73"/>
      <c r="B256" s="73"/>
    </row>
    <row r="257" spans="1:2" s="4" customFormat="1" ht="13.2" x14ac:dyDescent="0.25">
      <c r="A257" s="73"/>
      <c r="B257" s="73"/>
    </row>
    <row r="258" spans="1:2" s="4" customFormat="1" ht="13.2" x14ac:dyDescent="0.25">
      <c r="A258" s="73"/>
      <c r="B258" s="73"/>
    </row>
    <row r="259" spans="1:2" s="4" customFormat="1" ht="13.2" x14ac:dyDescent="0.25">
      <c r="A259" s="73"/>
      <c r="B259" s="73"/>
    </row>
    <row r="260" spans="1:2" s="4" customFormat="1" ht="13.2" x14ac:dyDescent="0.25">
      <c r="A260" s="73"/>
      <c r="B260" s="73"/>
    </row>
    <row r="261" spans="1:2" s="4" customFormat="1" ht="13.2" x14ac:dyDescent="0.25">
      <c r="A261" s="73"/>
      <c r="B261" s="73"/>
    </row>
    <row r="262" spans="1:2" s="4" customFormat="1" ht="13.2" x14ac:dyDescent="0.25">
      <c r="A262" s="73"/>
      <c r="B262" s="73"/>
    </row>
    <row r="263" spans="1:2" s="4" customFormat="1" ht="13.2" x14ac:dyDescent="0.25">
      <c r="A263" s="73"/>
      <c r="B263" s="73"/>
    </row>
    <row r="264" spans="1:2" s="4" customFormat="1" ht="13.2" x14ac:dyDescent="0.25">
      <c r="A264" s="73"/>
      <c r="B264" s="73"/>
    </row>
    <row r="265" spans="1:2" s="4" customFormat="1" ht="13.2" x14ac:dyDescent="0.25">
      <c r="A265" s="73"/>
      <c r="B265" s="73"/>
    </row>
    <row r="266" spans="1:2" s="4" customFormat="1" ht="13.2" x14ac:dyDescent="0.25">
      <c r="A266" s="73"/>
      <c r="B266" s="73"/>
    </row>
    <row r="267" spans="1:2" s="4" customFormat="1" ht="13.2" x14ac:dyDescent="0.25">
      <c r="A267" s="73"/>
      <c r="B267" s="73"/>
    </row>
    <row r="268" spans="1:2" s="4" customFormat="1" ht="13.2" x14ac:dyDescent="0.25">
      <c r="A268" s="73"/>
      <c r="B268" s="73"/>
    </row>
    <row r="269" spans="1:2" s="4" customFormat="1" ht="13.2" x14ac:dyDescent="0.25">
      <c r="A269" s="73"/>
      <c r="B269" s="73"/>
    </row>
    <row r="270" spans="1:2" s="4" customFormat="1" ht="13.2" x14ac:dyDescent="0.25">
      <c r="A270" s="73"/>
      <c r="B270" s="73"/>
    </row>
    <row r="271" spans="1:2" s="4" customFormat="1" ht="13.2" x14ac:dyDescent="0.25">
      <c r="A271" s="73"/>
      <c r="B271" s="73"/>
    </row>
    <row r="272" spans="1:2" s="4" customFormat="1" ht="13.2" x14ac:dyDescent="0.25">
      <c r="A272" s="73"/>
      <c r="B272" s="73"/>
    </row>
    <row r="273" spans="1:2" s="4" customFormat="1" ht="13.2" x14ac:dyDescent="0.25">
      <c r="A273" s="73"/>
      <c r="B273" s="73"/>
    </row>
    <row r="274" spans="1:2" s="4" customFormat="1" ht="13.2" x14ac:dyDescent="0.25">
      <c r="A274" s="73"/>
      <c r="B274" s="73"/>
    </row>
    <row r="275" spans="1:2" s="4" customFormat="1" ht="13.2" x14ac:dyDescent="0.25">
      <c r="A275" s="73"/>
      <c r="B275" s="73"/>
    </row>
    <row r="276" spans="1:2" s="4" customFormat="1" ht="13.2" x14ac:dyDescent="0.25">
      <c r="A276" s="73"/>
      <c r="B276" s="73"/>
    </row>
    <row r="277" spans="1:2" s="4" customFormat="1" ht="13.2" x14ac:dyDescent="0.25">
      <c r="A277" s="73"/>
      <c r="B277" s="73"/>
    </row>
    <row r="278" spans="1:2" s="4" customFormat="1" ht="13.2" x14ac:dyDescent="0.25">
      <c r="A278" s="73"/>
      <c r="B278" s="73"/>
    </row>
    <row r="279" spans="1:2" s="4" customFormat="1" ht="13.2" x14ac:dyDescent="0.25">
      <c r="A279" s="73"/>
      <c r="B279" s="73"/>
    </row>
    <row r="280" spans="1:2" s="4" customFormat="1" ht="13.2" x14ac:dyDescent="0.25">
      <c r="A280" s="73"/>
      <c r="B280" s="73"/>
    </row>
    <row r="281" spans="1:2" s="4" customFormat="1" ht="13.2" x14ac:dyDescent="0.25">
      <c r="A281" s="73"/>
      <c r="B281" s="73"/>
    </row>
    <row r="282" spans="1:2" s="4" customFormat="1" ht="13.2" x14ac:dyDescent="0.25">
      <c r="A282" s="73"/>
      <c r="B282" s="73"/>
    </row>
    <row r="283" spans="1:2" s="4" customFormat="1" ht="13.2" x14ac:dyDescent="0.25">
      <c r="A283" s="73"/>
      <c r="B283" s="73"/>
    </row>
    <row r="284" spans="1:2" s="4" customFormat="1" ht="13.2" x14ac:dyDescent="0.25">
      <c r="A284" s="73"/>
      <c r="B284" s="73"/>
    </row>
    <row r="285" spans="1:2" s="4" customFormat="1" ht="13.2" x14ac:dyDescent="0.25">
      <c r="A285" s="73"/>
      <c r="B285" s="73"/>
    </row>
    <row r="286" spans="1:2" s="4" customFormat="1" ht="13.2" x14ac:dyDescent="0.25">
      <c r="A286" s="73"/>
      <c r="B286" s="73"/>
    </row>
    <row r="287" spans="1:2" s="4" customFormat="1" ht="13.2" x14ac:dyDescent="0.25">
      <c r="A287" s="73"/>
      <c r="B287" s="73"/>
    </row>
    <row r="288" spans="1:2" s="4" customFormat="1" ht="13.2" x14ac:dyDescent="0.25">
      <c r="A288" s="73"/>
      <c r="B288" s="73"/>
    </row>
    <row r="289" spans="1:2" s="4" customFormat="1" ht="13.2" x14ac:dyDescent="0.25">
      <c r="A289" s="73"/>
      <c r="B289" s="73"/>
    </row>
    <row r="290" spans="1:2" s="4" customFormat="1" ht="13.2" x14ac:dyDescent="0.25">
      <c r="A290" s="73"/>
      <c r="B290" s="73"/>
    </row>
    <row r="291" spans="1:2" s="4" customFormat="1" ht="13.2" x14ac:dyDescent="0.25">
      <c r="A291" s="73"/>
      <c r="B291" s="73"/>
    </row>
    <row r="292" spans="1:2" s="4" customFormat="1" ht="13.2" x14ac:dyDescent="0.25">
      <c r="A292" s="73"/>
      <c r="B292" s="73"/>
    </row>
    <row r="293" spans="1:2" s="4" customFormat="1" ht="13.2" x14ac:dyDescent="0.25">
      <c r="A293" s="73"/>
      <c r="B293" s="73"/>
    </row>
    <row r="294" spans="1:2" s="4" customFormat="1" ht="13.2" x14ac:dyDescent="0.25">
      <c r="A294" s="73"/>
      <c r="B294" s="73"/>
    </row>
    <row r="295" spans="1:2" s="4" customFormat="1" ht="13.2" x14ac:dyDescent="0.25">
      <c r="A295" s="73"/>
      <c r="B295" s="73"/>
    </row>
    <row r="296" spans="1:2" s="4" customFormat="1" ht="13.2" x14ac:dyDescent="0.25">
      <c r="A296" s="73"/>
      <c r="B296" s="73"/>
    </row>
    <row r="297" spans="1:2" s="4" customFormat="1" ht="13.2" x14ac:dyDescent="0.25">
      <c r="A297" s="73"/>
      <c r="B297" s="73"/>
    </row>
    <row r="298" spans="1:2" s="4" customFormat="1" ht="13.2" x14ac:dyDescent="0.25">
      <c r="A298" s="73"/>
      <c r="B298" s="73"/>
    </row>
    <row r="299" spans="1:2" s="4" customFormat="1" ht="13.2" x14ac:dyDescent="0.25">
      <c r="A299" s="73"/>
      <c r="B299" s="73"/>
    </row>
    <row r="300" spans="1:2" s="4" customFormat="1" ht="13.2" x14ac:dyDescent="0.25">
      <c r="A300" s="73"/>
      <c r="B300" s="73"/>
    </row>
    <row r="301" spans="1:2" s="4" customFormat="1" ht="13.2" x14ac:dyDescent="0.25">
      <c r="A301" s="73"/>
      <c r="B301" s="73"/>
    </row>
    <row r="302" spans="1:2" s="4" customFormat="1" ht="13.2" x14ac:dyDescent="0.25">
      <c r="A302" s="73"/>
      <c r="B302" s="73"/>
    </row>
    <row r="303" spans="1:2" x14ac:dyDescent="0.3">
      <c r="A303" s="78"/>
      <c r="B303" s="78"/>
    </row>
    <row r="304" spans="1:2" x14ac:dyDescent="0.3">
      <c r="A304" s="78"/>
      <c r="B304" s="78"/>
    </row>
    <row r="305" spans="1:2" x14ac:dyDescent="0.3">
      <c r="A305" s="78"/>
      <c r="B305" s="78"/>
    </row>
    <row r="306" spans="1:2" x14ac:dyDescent="0.3">
      <c r="A306" s="78"/>
      <c r="B306" s="78"/>
    </row>
    <row r="307" spans="1:2" x14ac:dyDescent="0.3">
      <c r="A307" s="78"/>
      <c r="B307" s="78"/>
    </row>
    <row r="308" spans="1:2" x14ac:dyDescent="0.3">
      <c r="A308" s="78"/>
      <c r="B308" s="78"/>
    </row>
    <row r="309" spans="1:2" x14ac:dyDescent="0.3">
      <c r="A309" s="78"/>
      <c r="B309" s="78"/>
    </row>
    <row r="310" spans="1:2" x14ac:dyDescent="0.3">
      <c r="A310" s="78"/>
      <c r="B310" s="78"/>
    </row>
    <row r="311" spans="1:2" x14ac:dyDescent="0.3">
      <c r="A311" s="78"/>
      <c r="B311" s="78"/>
    </row>
    <row r="312" spans="1:2" x14ac:dyDescent="0.3">
      <c r="A312" s="78"/>
      <c r="B312" s="78"/>
    </row>
    <row r="313" spans="1:2" x14ac:dyDescent="0.3">
      <c r="A313" s="78"/>
      <c r="B313" s="78"/>
    </row>
    <row r="314" spans="1:2" x14ac:dyDescent="0.3">
      <c r="A314" s="78"/>
      <c r="B314" s="78"/>
    </row>
    <row r="315" spans="1:2" x14ac:dyDescent="0.3">
      <c r="A315" s="78"/>
      <c r="B315" s="78"/>
    </row>
    <row r="316" spans="1:2" x14ac:dyDescent="0.3">
      <c r="A316" s="78"/>
      <c r="B316" s="78"/>
    </row>
    <row r="317" spans="1:2" x14ac:dyDescent="0.3">
      <c r="A317" s="78"/>
      <c r="B317" s="78"/>
    </row>
    <row r="318" spans="1:2" x14ac:dyDescent="0.3">
      <c r="A318" s="78"/>
      <c r="B318" s="78"/>
    </row>
    <row r="319" spans="1:2" x14ac:dyDescent="0.3">
      <c r="A319" s="78"/>
      <c r="B319" s="78"/>
    </row>
    <row r="320" spans="1:2" x14ac:dyDescent="0.3">
      <c r="A320" s="78"/>
      <c r="B320" s="78"/>
    </row>
    <row r="321" spans="1:2" x14ac:dyDescent="0.3">
      <c r="A321" s="78"/>
      <c r="B321" s="78"/>
    </row>
    <row r="322" spans="1:2" x14ac:dyDescent="0.3">
      <c r="A322" s="78"/>
      <c r="B322" s="78"/>
    </row>
    <row r="323" spans="1:2" x14ac:dyDescent="0.3">
      <c r="A323" s="78"/>
      <c r="B323" s="78"/>
    </row>
    <row r="324" spans="1:2" x14ac:dyDescent="0.3">
      <c r="A324" s="78"/>
      <c r="B324" s="78"/>
    </row>
    <row r="325" spans="1:2" x14ac:dyDescent="0.3">
      <c r="A325" s="78"/>
      <c r="B325" s="78"/>
    </row>
    <row r="326" spans="1:2" x14ac:dyDescent="0.3">
      <c r="A326" s="78"/>
      <c r="B326" s="78"/>
    </row>
    <row r="327" spans="1:2" x14ac:dyDescent="0.3">
      <c r="A327" s="78"/>
      <c r="B327" s="78"/>
    </row>
    <row r="328" spans="1:2" x14ac:dyDescent="0.3">
      <c r="A328" s="78"/>
      <c r="B328" s="78"/>
    </row>
    <row r="329" spans="1:2" x14ac:dyDescent="0.3">
      <c r="A329" s="78"/>
      <c r="B329" s="78"/>
    </row>
    <row r="330" spans="1:2" x14ac:dyDescent="0.3">
      <c r="A330" s="78"/>
      <c r="B330" s="78"/>
    </row>
    <row r="331" spans="1:2" x14ac:dyDescent="0.3">
      <c r="A331" s="78"/>
      <c r="B331" s="78"/>
    </row>
    <row r="332" spans="1:2" x14ac:dyDescent="0.3">
      <c r="A332" s="78"/>
      <c r="B332" s="78"/>
    </row>
    <row r="333" spans="1:2" x14ac:dyDescent="0.3">
      <c r="A333" s="78"/>
      <c r="B333" s="78"/>
    </row>
    <row r="334" spans="1:2" x14ac:dyDescent="0.3">
      <c r="A334" s="78"/>
      <c r="B334" s="78"/>
    </row>
    <row r="335" spans="1:2" x14ac:dyDescent="0.3">
      <c r="A335" s="78"/>
      <c r="B335" s="78"/>
    </row>
    <row r="336" spans="1:2" x14ac:dyDescent="0.3">
      <c r="A336" s="78"/>
      <c r="B336" s="78"/>
    </row>
    <row r="337" spans="1:2" x14ac:dyDescent="0.3">
      <c r="A337" s="78"/>
      <c r="B337" s="78"/>
    </row>
    <row r="338" spans="1:2" x14ac:dyDescent="0.3">
      <c r="A338" s="78"/>
      <c r="B338" s="78"/>
    </row>
    <row r="339" spans="1:2" x14ac:dyDescent="0.3">
      <c r="A339" s="78"/>
      <c r="B339" s="78"/>
    </row>
    <row r="340" spans="1:2" x14ac:dyDescent="0.3">
      <c r="A340" s="78"/>
      <c r="B340" s="78"/>
    </row>
    <row r="341" spans="1:2" x14ac:dyDescent="0.3">
      <c r="A341" s="78"/>
      <c r="B341" s="78"/>
    </row>
    <row r="342" spans="1:2" x14ac:dyDescent="0.3">
      <c r="A342" s="78"/>
      <c r="B342" s="78"/>
    </row>
    <row r="343" spans="1:2" x14ac:dyDescent="0.3">
      <c r="A343" s="78"/>
      <c r="B343" s="78"/>
    </row>
    <row r="344" spans="1:2" x14ac:dyDescent="0.3">
      <c r="A344" s="78"/>
      <c r="B344" s="78"/>
    </row>
    <row r="345" spans="1:2" x14ac:dyDescent="0.3">
      <c r="A345" s="78"/>
      <c r="B345" s="78"/>
    </row>
    <row r="346" spans="1:2" x14ac:dyDescent="0.3">
      <c r="A346" s="78"/>
      <c r="B346" s="78"/>
    </row>
    <row r="347" spans="1:2" x14ac:dyDescent="0.3">
      <c r="A347" s="78"/>
      <c r="B347" s="78"/>
    </row>
    <row r="348" spans="1:2" x14ac:dyDescent="0.3">
      <c r="A348" s="78"/>
      <c r="B348" s="78"/>
    </row>
    <row r="349" spans="1:2" x14ac:dyDescent="0.3">
      <c r="A349" s="78"/>
      <c r="B349" s="78"/>
    </row>
    <row r="350" spans="1:2" x14ac:dyDescent="0.3">
      <c r="A350" s="78"/>
      <c r="B350" s="78"/>
    </row>
    <row r="351" spans="1:2" x14ac:dyDescent="0.3">
      <c r="A351" s="78"/>
      <c r="B351" s="78"/>
    </row>
    <row r="352" spans="1:2" x14ac:dyDescent="0.3">
      <c r="A352" s="78"/>
      <c r="B352" s="78"/>
    </row>
    <row r="353" spans="1:2" x14ac:dyDescent="0.3">
      <c r="A353" s="78"/>
      <c r="B353" s="78"/>
    </row>
    <row r="354" spans="1:2" x14ac:dyDescent="0.3">
      <c r="A354" s="78"/>
      <c r="B354" s="78"/>
    </row>
    <row r="355" spans="1:2" x14ac:dyDescent="0.3">
      <c r="A355" s="78"/>
      <c r="B355" s="78"/>
    </row>
    <row r="356" spans="1:2" x14ac:dyDescent="0.3">
      <c r="A356" s="78"/>
      <c r="B356" s="78"/>
    </row>
    <row r="357" spans="1:2" x14ac:dyDescent="0.3">
      <c r="A357" s="78"/>
      <c r="B357" s="78"/>
    </row>
    <row r="358" spans="1:2" x14ac:dyDescent="0.3">
      <c r="A358" s="78"/>
      <c r="B358" s="78"/>
    </row>
    <row r="359" spans="1:2" x14ac:dyDescent="0.3">
      <c r="A359" s="78"/>
      <c r="B359" s="78"/>
    </row>
    <row r="360" spans="1:2" x14ac:dyDescent="0.3">
      <c r="A360" s="78"/>
      <c r="B360" s="78"/>
    </row>
    <row r="361" spans="1:2" x14ac:dyDescent="0.3">
      <c r="A361" s="78"/>
      <c r="B361" s="78"/>
    </row>
    <row r="362" spans="1:2" x14ac:dyDescent="0.3">
      <c r="A362" s="78"/>
      <c r="B362" s="78"/>
    </row>
    <row r="363" spans="1:2" x14ac:dyDescent="0.3">
      <c r="A363" s="78"/>
      <c r="B363" s="78"/>
    </row>
    <row r="364" spans="1:2" x14ac:dyDescent="0.3">
      <c r="A364" s="78"/>
      <c r="B364" s="78"/>
    </row>
    <row r="365" spans="1:2" x14ac:dyDescent="0.3">
      <c r="A365" s="78"/>
      <c r="B365" s="78"/>
    </row>
    <row r="366" spans="1:2" x14ac:dyDescent="0.3">
      <c r="A366" s="78"/>
      <c r="B366" s="78"/>
    </row>
    <row r="367" spans="1:2" x14ac:dyDescent="0.3">
      <c r="A367" s="78"/>
      <c r="B367" s="78"/>
    </row>
    <row r="368" spans="1:2" x14ac:dyDescent="0.3">
      <c r="A368" s="78"/>
      <c r="B368" s="78"/>
    </row>
  </sheetData>
  <mergeCells count="177"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T84:U84"/>
    <mergeCell ref="V84:W84"/>
    <mergeCell ref="X84:Y84"/>
    <mergeCell ref="Z84:AA84"/>
    <mergeCell ref="AB84:AC84"/>
    <mergeCell ref="AD84:AE84"/>
    <mergeCell ref="B75:C75"/>
    <mergeCell ref="B83:B84"/>
    <mergeCell ref="L84:M84"/>
    <mergeCell ref="N84:O84"/>
    <mergeCell ref="P84:Q84"/>
    <mergeCell ref="R84:S84"/>
    <mergeCell ref="AR84:AS84"/>
    <mergeCell ref="AT84:AU84"/>
    <mergeCell ref="AV84:AW84"/>
    <mergeCell ref="AX84:AY84"/>
    <mergeCell ref="AZ84:BA84"/>
    <mergeCell ref="BB84:BC84"/>
    <mergeCell ref="AF84:AG84"/>
    <mergeCell ref="AH84:AI84"/>
    <mergeCell ref="AJ84:AK84"/>
    <mergeCell ref="AL84:AM84"/>
    <mergeCell ref="AN84:AO84"/>
    <mergeCell ref="AP84:AQ84"/>
    <mergeCell ref="BP84:BQ84"/>
    <mergeCell ref="BR84:BS84"/>
    <mergeCell ref="BT84:BU84"/>
    <mergeCell ref="BV84:BW84"/>
    <mergeCell ref="BX84:BY84"/>
    <mergeCell ref="BZ84:CA84"/>
    <mergeCell ref="BD84:BE84"/>
    <mergeCell ref="BF84:BG84"/>
    <mergeCell ref="BH84:BI84"/>
    <mergeCell ref="BJ84:BK84"/>
    <mergeCell ref="BL84:BM84"/>
    <mergeCell ref="BN84:BO84"/>
    <mergeCell ref="CN84:CO84"/>
    <mergeCell ref="CP84:CQ84"/>
    <mergeCell ref="CR84:CS84"/>
    <mergeCell ref="CT84:CU84"/>
    <mergeCell ref="CV84:CW84"/>
    <mergeCell ref="CX84:CY84"/>
    <mergeCell ref="CB84:CC84"/>
    <mergeCell ref="CD84:CE84"/>
    <mergeCell ref="CF84:CG84"/>
    <mergeCell ref="CH84:CI84"/>
    <mergeCell ref="CJ84:CK84"/>
    <mergeCell ref="CL84:CM84"/>
    <mergeCell ref="DL84:DM84"/>
    <mergeCell ref="DN84:DO84"/>
    <mergeCell ref="DP84:DQ84"/>
    <mergeCell ref="DR84:DS84"/>
    <mergeCell ref="DT84:DU84"/>
    <mergeCell ref="DV84:DW84"/>
    <mergeCell ref="CZ84:DA84"/>
    <mergeCell ref="DB84:DC84"/>
    <mergeCell ref="DD84:DE84"/>
    <mergeCell ref="DF84:DG84"/>
    <mergeCell ref="DH84:DI84"/>
    <mergeCell ref="DJ84:DK84"/>
    <mergeCell ref="EJ84:EK84"/>
    <mergeCell ref="EL84:EM84"/>
    <mergeCell ref="EN84:EO84"/>
    <mergeCell ref="EP84:EQ84"/>
    <mergeCell ref="ER84:ES84"/>
    <mergeCell ref="ET84:EU84"/>
    <mergeCell ref="DX84:DY84"/>
    <mergeCell ref="DZ84:EA84"/>
    <mergeCell ref="EB84:EC84"/>
    <mergeCell ref="ED84:EE84"/>
    <mergeCell ref="EF84:EG84"/>
    <mergeCell ref="EH84:EI84"/>
    <mergeCell ref="FN84:FO84"/>
    <mergeCell ref="FP84:FQ84"/>
    <mergeCell ref="FR84:FS84"/>
    <mergeCell ref="EV84:EW84"/>
    <mergeCell ref="EX84:EY84"/>
    <mergeCell ref="EZ84:FA84"/>
    <mergeCell ref="FB84:FC84"/>
    <mergeCell ref="FD84:FE84"/>
    <mergeCell ref="FF84:FG84"/>
    <mergeCell ref="I91:K91"/>
    <mergeCell ref="A93:C93"/>
    <mergeCell ref="I101:J101"/>
    <mergeCell ref="GR84:GS84"/>
    <mergeCell ref="GT84:GU84"/>
    <mergeCell ref="GV84:GW84"/>
    <mergeCell ref="GX84:GY84"/>
    <mergeCell ref="GZ84:HA84"/>
    <mergeCell ref="B85:C85"/>
    <mergeCell ref="GF84:GG84"/>
    <mergeCell ref="GH84:GI84"/>
    <mergeCell ref="GJ84:GK84"/>
    <mergeCell ref="GL84:GM84"/>
    <mergeCell ref="GN84:GO84"/>
    <mergeCell ref="GP84:GQ84"/>
    <mergeCell ref="FT84:FU84"/>
    <mergeCell ref="FV84:FW84"/>
    <mergeCell ref="FX84:FY84"/>
    <mergeCell ref="FZ84:GA84"/>
    <mergeCell ref="GB84:GC84"/>
    <mergeCell ref="GD84:GE84"/>
    <mergeCell ref="FH84:FI84"/>
    <mergeCell ref="FJ84:FK84"/>
    <mergeCell ref="FL84:FM84"/>
  </mergeCells>
  <conditionalFormatting sqref="J67:K82">
    <cfRule type="expression" dxfId="79" priority="10">
      <formula>ROUND(J67,0)-J67&lt;&gt;0</formula>
    </cfRule>
  </conditionalFormatting>
  <conditionalFormatting sqref="J69">
    <cfRule type="expression" dxfId="78" priority="9">
      <formula>ROUND(J69,0)-J69&lt;&gt;0</formula>
    </cfRule>
  </conditionalFormatting>
  <conditionalFormatting sqref="J58:K64">
    <cfRule type="expression" dxfId="77" priority="8">
      <formula>ROUND(J58,0)-J58&lt;&gt;0</formula>
    </cfRule>
  </conditionalFormatting>
  <conditionalFormatting sqref="I45:K55">
    <cfRule type="expression" dxfId="76" priority="7">
      <formula>ROUND(I45,0)-I45&lt;&gt;0</formula>
    </cfRule>
  </conditionalFormatting>
  <conditionalFormatting sqref="H38:J38 H31:J36">
    <cfRule type="expression" dxfId="75" priority="6">
      <formula>ROUND(H31,0)-H31&lt;&gt;0</formula>
    </cfRule>
  </conditionalFormatting>
  <conditionalFormatting sqref="H22:K22 H15:K20">
    <cfRule type="expression" dxfId="74" priority="5">
      <formula>ROUND(H15,0)-H15&lt;&gt;0</formula>
    </cfRule>
  </conditionalFormatting>
  <conditionalFormatting sqref="H24:K25">
    <cfRule type="expression" dxfId="73" priority="4">
      <formula>ROUND(H24,0)-H24&lt;&gt;0</formula>
    </cfRule>
  </conditionalFormatting>
  <conditionalFormatting sqref="H27">
    <cfRule type="expression" dxfId="72" priority="3">
      <formula>ROUND(H27,0)-H27&lt;&gt;0</formula>
    </cfRule>
  </conditionalFormatting>
  <conditionalFormatting sqref="H21:K21">
    <cfRule type="expression" dxfId="71" priority="2">
      <formula>ROUND(H21,0)-H21&lt;&gt;0</formula>
    </cfRule>
  </conditionalFormatting>
  <conditionalFormatting sqref="H37:J37">
    <cfRule type="expression" dxfId="70" priority="1">
      <formula>ROUND(H37,0)-H37&lt;&gt;0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68"/>
  <sheetViews>
    <sheetView zoomScale="30" zoomScaleNormal="30" workbookViewId="0">
      <selection activeCell="I13" sqref="I13"/>
    </sheetView>
  </sheetViews>
  <sheetFormatPr defaultColWidth="9.109375" defaultRowHeight="14.4" x14ac:dyDescent="0.3"/>
  <cols>
    <col min="1" max="1" width="21.33203125" style="2" customWidth="1"/>
    <col min="2" max="2" width="48.88671875" style="2" customWidth="1"/>
    <col min="3" max="3" width="96.109375" style="2" customWidth="1"/>
    <col min="4" max="4" width="17.33203125" style="2" customWidth="1"/>
    <col min="5" max="5" width="50.5546875" style="2" customWidth="1"/>
    <col min="6" max="6" width="32.5546875" style="2" customWidth="1"/>
    <col min="7" max="7" width="42.88671875" style="2" customWidth="1"/>
    <col min="8" max="8" width="41.88671875" style="2" customWidth="1"/>
    <col min="9" max="9" width="33.109375" style="2" customWidth="1"/>
    <col min="10" max="10" width="30.88671875" style="2" customWidth="1"/>
    <col min="11" max="11" width="30.33203125" style="2" customWidth="1"/>
    <col min="12" max="16" width="24.5546875" style="2" hidden="1" customWidth="1"/>
    <col min="17" max="17" width="37.44140625" style="2" hidden="1" customWidth="1"/>
    <col min="18" max="19" width="30.33203125" style="2" hidden="1" customWidth="1"/>
    <col min="20" max="20" width="31.6640625" style="2" hidden="1" customWidth="1"/>
    <col min="21" max="21" width="32.6640625" style="2" hidden="1" customWidth="1"/>
    <col min="22" max="40" width="0" style="2" hidden="1" customWidth="1"/>
    <col min="41" max="16384" width="9.109375" style="2"/>
  </cols>
  <sheetData>
    <row r="1" spans="1:19" ht="22.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2.8" x14ac:dyDescent="0.4">
      <c r="A2" s="1"/>
      <c r="B2" s="1"/>
      <c r="C2" s="1"/>
      <c r="D2" s="1"/>
      <c r="E2" s="1"/>
      <c r="F2" s="1"/>
      <c r="G2" s="1"/>
      <c r="H2" s="128" t="s">
        <v>15</v>
      </c>
      <c r="I2" s="128"/>
      <c r="J2" s="128"/>
      <c r="K2" s="128"/>
    </row>
    <row r="3" spans="1:19" ht="22.8" x14ac:dyDescent="0.4">
      <c r="A3" s="1"/>
      <c r="B3" s="1"/>
      <c r="C3" s="1"/>
      <c r="D3" s="1"/>
      <c r="E3" s="1"/>
      <c r="F3" s="1"/>
      <c r="G3" s="1"/>
      <c r="H3" s="128" t="s">
        <v>16</v>
      </c>
      <c r="I3" s="128"/>
      <c r="J3" s="128"/>
      <c r="K3" s="128"/>
    </row>
    <row r="4" spans="1:19" ht="22.8" x14ac:dyDescent="0.4">
      <c r="A4" s="1"/>
      <c r="B4" s="1"/>
      <c r="C4" s="1"/>
      <c r="D4" s="1"/>
      <c r="E4" s="1"/>
      <c r="F4" s="1"/>
      <c r="G4" s="1"/>
      <c r="H4" s="128" t="s">
        <v>17</v>
      </c>
      <c r="I4" s="128"/>
      <c r="J4" s="128"/>
      <c r="K4" s="128"/>
    </row>
    <row r="5" spans="1:19" ht="22.8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4" x14ac:dyDescent="0.95">
      <c r="A7" s="129" t="s">
        <v>184</v>
      </c>
      <c r="B7" s="129"/>
      <c r="C7" s="129"/>
      <c r="D7" s="129"/>
      <c r="E7" s="130"/>
      <c r="F7" s="130"/>
      <c r="G7" s="130"/>
      <c r="H7" s="130"/>
      <c r="I7" s="130"/>
      <c r="J7" s="130"/>
      <c r="K7" s="130"/>
    </row>
    <row r="8" spans="1:19" ht="52.8" x14ac:dyDescent="0.85">
      <c r="A8" s="129" t="s">
        <v>13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9" ht="37.5" customHeight="1" x14ac:dyDescent="0.55000000000000004">
      <c r="A9" s="131" t="s">
        <v>18</v>
      </c>
      <c r="B9" s="131"/>
      <c r="C9" s="131"/>
      <c r="D9" s="131"/>
      <c r="E9" s="132"/>
      <c r="F9" s="132"/>
      <c r="G9" s="132"/>
      <c r="H9" s="132"/>
      <c r="I9" s="132"/>
      <c r="J9" s="132"/>
      <c r="K9" s="132"/>
    </row>
    <row r="10" spans="1:19" s="4" customFormat="1" ht="32.25" customHeight="1" x14ac:dyDescent="0.25">
      <c r="A10" s="133" t="s">
        <v>19</v>
      </c>
      <c r="B10" s="135" t="s">
        <v>0</v>
      </c>
      <c r="C10" s="136"/>
      <c r="D10" s="139" t="s">
        <v>20</v>
      </c>
      <c r="E10" s="141" t="s">
        <v>21</v>
      </c>
      <c r="F10" s="142"/>
      <c r="G10" s="142"/>
      <c r="H10" s="142"/>
      <c r="I10" s="142"/>
      <c r="J10" s="143"/>
      <c r="K10" s="144"/>
    </row>
    <row r="11" spans="1:19" s="4" customFormat="1" ht="114.75" customHeight="1" x14ac:dyDescent="0.25">
      <c r="A11" s="134"/>
      <c r="B11" s="137"/>
      <c r="C11" s="138"/>
      <c r="D11" s="140"/>
      <c r="E11" s="5" t="s">
        <v>22</v>
      </c>
      <c r="F11" s="5" t="s">
        <v>23</v>
      </c>
      <c r="G11" s="108" t="s">
        <v>24</v>
      </c>
      <c r="H11" s="108" t="s">
        <v>1</v>
      </c>
      <c r="I11" s="108" t="s">
        <v>2</v>
      </c>
      <c r="J11" s="108" t="s">
        <v>3</v>
      </c>
      <c r="K11" s="108" t="s">
        <v>4</v>
      </c>
    </row>
    <row r="12" spans="1:19" s="4" customFormat="1" ht="25.5" hidden="1" customHeight="1" x14ac:dyDescent="0.5">
      <c r="A12" s="6">
        <v>1</v>
      </c>
      <c r="B12" s="145">
        <v>2</v>
      </c>
      <c r="C12" s="145"/>
      <c r="D12" s="7">
        <v>3</v>
      </c>
      <c r="E12" s="8">
        <v>4</v>
      </c>
      <c r="F12" s="8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</row>
    <row r="13" spans="1:19" s="12" customFormat="1" ht="62.25" customHeight="1" x14ac:dyDescent="0.55000000000000004">
      <c r="A13" s="9">
        <v>1</v>
      </c>
      <c r="B13" s="126" t="s">
        <v>25</v>
      </c>
      <c r="C13" s="127"/>
      <c r="D13" s="10" t="s">
        <v>26</v>
      </c>
      <c r="E13" s="11">
        <f>G13-F13</f>
        <v>101676533</v>
      </c>
      <c r="F13" s="11"/>
      <c r="G13" s="11">
        <f t="shared" ref="G13:G24" si="0">H13+I13+J13+K13</f>
        <v>101676533</v>
      </c>
      <c r="H13" s="11">
        <f>H14+H23+H26+H30</f>
        <v>94501631</v>
      </c>
      <c r="I13" s="11">
        <f>I14+I23+I26+I30</f>
        <v>1251960</v>
      </c>
      <c r="J13" s="11">
        <f>J14+J23+J26+J30</f>
        <v>5922942</v>
      </c>
      <c r="K13" s="11"/>
      <c r="Q13" s="13">
        <v>99186303</v>
      </c>
      <c r="R13" s="13">
        <f t="shared" ref="R13:R39" si="1">E13-Q13</f>
        <v>2490230</v>
      </c>
      <c r="S13" s="82">
        <f>R13/Q13*100</f>
        <v>2.5106591582509128</v>
      </c>
    </row>
    <row r="14" spans="1:19" s="12" customFormat="1" ht="65.25" customHeight="1" x14ac:dyDescent="0.55000000000000004">
      <c r="A14" s="14" t="s">
        <v>27</v>
      </c>
      <c r="B14" s="152" t="s">
        <v>185</v>
      </c>
      <c r="C14" s="153"/>
      <c r="D14" s="15" t="s">
        <v>26</v>
      </c>
      <c r="E14" s="16">
        <f t="shared" ref="E14:E22" si="2">G14-F14</f>
        <v>87627960</v>
      </c>
      <c r="F14" s="16"/>
      <c r="G14" s="16">
        <f>H14+I14+J14+K14</f>
        <v>87627960</v>
      </c>
      <c r="H14" s="16">
        <f>SUM(H15:H22)</f>
        <v>80135556</v>
      </c>
      <c r="I14" s="16">
        <f>SUM(I15:I22)</f>
        <v>1251960</v>
      </c>
      <c r="J14" s="16">
        <f>SUM(J15:J22)</f>
        <v>6240444</v>
      </c>
      <c r="K14" s="16"/>
      <c r="Q14" s="13">
        <v>85093174</v>
      </c>
      <c r="R14" s="13">
        <f t="shared" si="1"/>
        <v>2534786</v>
      </c>
      <c r="S14" s="13">
        <f t="shared" ref="S14:S24" si="3">R14/Q14*100</f>
        <v>2.9788358817124392</v>
      </c>
    </row>
    <row r="15" spans="1:19" s="12" customFormat="1" ht="63.75" customHeight="1" x14ac:dyDescent="0.55000000000000004">
      <c r="A15" s="17" t="s">
        <v>29</v>
      </c>
      <c r="B15" s="146" t="s">
        <v>186</v>
      </c>
      <c r="C15" s="147"/>
      <c r="D15" s="18" t="s">
        <v>26</v>
      </c>
      <c r="E15" s="19">
        <f t="shared" si="2"/>
        <v>6716093</v>
      </c>
      <c r="F15" s="19"/>
      <c r="G15" s="20">
        <f t="shared" si="0"/>
        <v>6716093</v>
      </c>
      <c r="H15" s="19">
        <v>6690332</v>
      </c>
      <c r="I15" s="19"/>
      <c r="J15" s="19">
        <v>25761</v>
      </c>
      <c r="K15" s="19"/>
      <c r="Q15" s="86">
        <f>H15+H16+H17+H18</f>
        <v>78941120</v>
      </c>
      <c r="R15" s="86">
        <f t="shared" ref="R15:S15" si="4">I15+I16+I17+I18</f>
        <v>1251960</v>
      </c>
      <c r="S15" s="86">
        <f t="shared" si="4"/>
        <v>6050752</v>
      </c>
    </row>
    <row r="16" spans="1:19" s="12" customFormat="1" ht="61.5" customHeight="1" x14ac:dyDescent="0.55000000000000004">
      <c r="A16" s="17" t="s">
        <v>31</v>
      </c>
      <c r="B16" s="146" t="s">
        <v>187</v>
      </c>
      <c r="C16" s="147"/>
      <c r="D16" s="18" t="s">
        <v>26</v>
      </c>
      <c r="E16" s="19">
        <f t="shared" si="2"/>
        <v>65654300</v>
      </c>
      <c r="F16" s="19"/>
      <c r="G16" s="20">
        <f t="shared" si="0"/>
        <v>65654300</v>
      </c>
      <c r="H16" s="19">
        <f>[7]Лист1!B5</f>
        <v>62811349</v>
      </c>
      <c r="I16" s="19">
        <f>[7]Лист1!B6</f>
        <v>1251960</v>
      </c>
      <c r="J16" s="19">
        <f>[7]Лист1!B7</f>
        <v>1590991</v>
      </c>
      <c r="K16" s="19"/>
      <c r="Q16" s="86">
        <v>64766154</v>
      </c>
      <c r="R16" s="13">
        <f t="shared" si="1"/>
        <v>888146</v>
      </c>
      <c r="S16" s="13">
        <f t="shared" si="3"/>
        <v>1.3713119355520169</v>
      </c>
    </row>
    <row r="17" spans="1:19" s="12" customFormat="1" ht="59.25" customHeight="1" x14ac:dyDescent="0.55000000000000004">
      <c r="A17" s="17" t="s">
        <v>33</v>
      </c>
      <c r="B17" s="154" t="s">
        <v>188</v>
      </c>
      <c r="C17" s="155"/>
      <c r="D17" s="18" t="s">
        <v>26</v>
      </c>
      <c r="E17" s="19">
        <f t="shared" si="2"/>
        <v>6921282</v>
      </c>
      <c r="F17" s="19"/>
      <c r="G17" s="20">
        <f t="shared" si="0"/>
        <v>6921282</v>
      </c>
      <c r="H17" s="19">
        <v>6921282</v>
      </c>
      <c r="I17" s="19"/>
      <c r="J17" s="19"/>
      <c r="K17" s="19"/>
      <c r="Q17" s="86">
        <v>6763963</v>
      </c>
      <c r="R17" s="13">
        <f t="shared" si="1"/>
        <v>157319</v>
      </c>
      <c r="S17" s="13">
        <f>R17/Q17*100</f>
        <v>2.3258406351424457</v>
      </c>
    </row>
    <row r="18" spans="1:19" s="12" customFormat="1" ht="59.25" customHeight="1" x14ac:dyDescent="0.55000000000000004">
      <c r="A18" s="17" t="s">
        <v>35</v>
      </c>
      <c r="B18" s="146" t="s">
        <v>189</v>
      </c>
      <c r="C18" s="147"/>
      <c r="D18" s="18" t="s">
        <v>26</v>
      </c>
      <c r="E18" s="19">
        <f t="shared" si="2"/>
        <v>6952157</v>
      </c>
      <c r="F18" s="19"/>
      <c r="G18" s="20">
        <f t="shared" si="0"/>
        <v>6952157</v>
      </c>
      <c r="H18" s="19">
        <f>[7]Лист1!B18</f>
        <v>2518157</v>
      </c>
      <c r="I18" s="19"/>
      <c r="J18" s="19">
        <f>[7]Лист1!B20</f>
        <v>4434000</v>
      </c>
      <c r="K18" s="19"/>
      <c r="Q18" s="86">
        <v>5607918</v>
      </c>
      <c r="R18" s="13">
        <f t="shared" si="1"/>
        <v>1344239</v>
      </c>
      <c r="S18" s="13">
        <f t="shared" si="3"/>
        <v>23.970375458414335</v>
      </c>
    </row>
    <row r="19" spans="1:19" s="12" customFormat="1" ht="69" customHeight="1" x14ac:dyDescent="0.55000000000000004">
      <c r="A19" s="17" t="s">
        <v>37</v>
      </c>
      <c r="B19" s="156" t="s">
        <v>190</v>
      </c>
      <c r="C19" s="157"/>
      <c r="D19" s="18" t="s">
        <v>26</v>
      </c>
      <c r="E19" s="19">
        <f t="shared" si="2"/>
        <v>189692</v>
      </c>
      <c r="F19" s="19"/>
      <c r="G19" s="20">
        <f t="shared" si="0"/>
        <v>189692</v>
      </c>
      <c r="H19" s="19"/>
      <c r="I19" s="19"/>
      <c r="J19" s="19">
        <v>189692</v>
      </c>
      <c r="K19" s="19"/>
      <c r="Q19" s="86">
        <v>181645</v>
      </c>
      <c r="R19" s="13">
        <f t="shared" si="1"/>
        <v>8047</v>
      </c>
      <c r="S19" s="13">
        <f t="shared" si="3"/>
        <v>4.43006964133337</v>
      </c>
    </row>
    <row r="20" spans="1:19" s="12" customFormat="1" ht="85.5" customHeight="1" x14ac:dyDescent="0.55000000000000004">
      <c r="A20" s="17" t="s">
        <v>39</v>
      </c>
      <c r="B20" s="156" t="s">
        <v>191</v>
      </c>
      <c r="C20" s="157"/>
      <c r="D20" s="18" t="s">
        <v>26</v>
      </c>
      <c r="E20" s="19">
        <f t="shared" si="2"/>
        <v>212716</v>
      </c>
      <c r="F20" s="19"/>
      <c r="G20" s="20">
        <f t="shared" si="0"/>
        <v>212716</v>
      </c>
      <c r="H20" s="19">
        <v>212716</v>
      </c>
      <c r="I20" s="19"/>
      <c r="J20" s="19"/>
      <c r="K20" s="19"/>
      <c r="Q20" s="86">
        <v>213821</v>
      </c>
      <c r="R20" s="13">
        <f t="shared" si="1"/>
        <v>-1105</v>
      </c>
      <c r="S20" s="13">
        <f t="shared" si="3"/>
        <v>-0.51678740628843756</v>
      </c>
    </row>
    <row r="21" spans="1:19" s="12" customFormat="1" ht="100.5" customHeight="1" x14ac:dyDescent="0.55000000000000004">
      <c r="A21" s="17" t="s">
        <v>40</v>
      </c>
      <c r="B21" s="156" t="s">
        <v>192</v>
      </c>
      <c r="C21" s="157"/>
      <c r="D21" s="18" t="s">
        <v>26</v>
      </c>
      <c r="E21" s="19">
        <f t="shared" si="2"/>
        <v>0</v>
      </c>
      <c r="F21" s="19"/>
      <c r="G21" s="20">
        <f t="shared" si="0"/>
        <v>0</v>
      </c>
      <c r="H21" s="19"/>
      <c r="I21" s="19"/>
      <c r="J21" s="19">
        <v>0</v>
      </c>
      <c r="K21" s="19"/>
      <c r="Q21" s="13">
        <v>0</v>
      </c>
      <c r="R21" s="13">
        <f t="shared" si="1"/>
        <v>0</v>
      </c>
      <c r="S21" s="13" t="e">
        <f>R21/Q21*100</f>
        <v>#DIV/0!</v>
      </c>
    </row>
    <row r="22" spans="1:19" s="12" customFormat="1" ht="63.75" customHeight="1" x14ac:dyDescent="0.55000000000000004">
      <c r="A22" s="17" t="s">
        <v>42</v>
      </c>
      <c r="B22" s="156" t="s">
        <v>193</v>
      </c>
      <c r="C22" s="157"/>
      <c r="D22" s="18" t="s">
        <v>26</v>
      </c>
      <c r="E22" s="19">
        <f t="shared" si="2"/>
        <v>981720</v>
      </c>
      <c r="F22" s="19"/>
      <c r="G22" s="20">
        <f t="shared" si="0"/>
        <v>981720</v>
      </c>
      <c r="H22" s="19">
        <v>981720</v>
      </c>
      <c r="I22" s="19"/>
      <c r="J22" s="19"/>
      <c r="K22" s="19"/>
      <c r="Q22" s="86">
        <v>943920</v>
      </c>
      <c r="R22" s="13">
        <f t="shared" si="1"/>
        <v>37800</v>
      </c>
      <c r="S22" s="13">
        <f>R22/Q22*100</f>
        <v>4.0045766590389018</v>
      </c>
    </row>
    <row r="23" spans="1:19" s="12" customFormat="1" ht="62.25" customHeight="1" x14ac:dyDescent="0.55000000000000004">
      <c r="A23" s="14" t="s">
        <v>45</v>
      </c>
      <c r="B23" s="152" t="s">
        <v>46</v>
      </c>
      <c r="C23" s="153"/>
      <c r="D23" s="15" t="s">
        <v>26</v>
      </c>
      <c r="E23" s="21">
        <f>E24+E25</f>
        <v>4698480</v>
      </c>
      <c r="F23" s="21"/>
      <c r="G23" s="16">
        <f t="shared" si="0"/>
        <v>4698480</v>
      </c>
      <c r="H23" s="16">
        <f>H24+H25</f>
        <v>4698480</v>
      </c>
      <c r="I23" s="16"/>
      <c r="J23" s="16"/>
      <c r="K23" s="16"/>
      <c r="Q23" s="13">
        <v>4637858</v>
      </c>
      <c r="R23" s="13">
        <f t="shared" si="1"/>
        <v>60622</v>
      </c>
      <c r="S23" s="13">
        <f t="shared" si="3"/>
        <v>1.3071120331842847</v>
      </c>
    </row>
    <row r="24" spans="1:19" s="12" customFormat="1" ht="56.25" customHeight="1" x14ac:dyDescent="0.55000000000000004">
      <c r="A24" s="17" t="s">
        <v>47</v>
      </c>
      <c r="B24" s="146" t="s">
        <v>48</v>
      </c>
      <c r="C24" s="147"/>
      <c r="D24" s="18" t="s">
        <v>26</v>
      </c>
      <c r="E24" s="19">
        <f>G24-F24</f>
        <v>4698480</v>
      </c>
      <c r="F24" s="19"/>
      <c r="G24" s="20">
        <f t="shared" si="0"/>
        <v>4698480</v>
      </c>
      <c r="H24" s="19">
        <v>4698480</v>
      </c>
      <c r="I24" s="19"/>
      <c r="J24" s="19"/>
      <c r="K24" s="19"/>
      <c r="Q24" s="86">
        <v>4637858</v>
      </c>
      <c r="R24" s="13">
        <f t="shared" si="1"/>
        <v>60622</v>
      </c>
      <c r="S24" s="13">
        <f t="shared" si="3"/>
        <v>1.3071120331842847</v>
      </c>
    </row>
    <row r="25" spans="1:19" s="12" customFormat="1" ht="62.25" customHeight="1" x14ac:dyDescent="0.55000000000000004">
      <c r="A25" s="17" t="s">
        <v>49</v>
      </c>
      <c r="B25" s="146" t="s">
        <v>50</v>
      </c>
      <c r="C25" s="147"/>
      <c r="D25" s="18" t="s">
        <v>26</v>
      </c>
      <c r="E25" s="19"/>
      <c r="F25" s="19"/>
      <c r="G25" s="20"/>
      <c r="H25" s="19"/>
      <c r="I25" s="19"/>
      <c r="J25" s="19"/>
      <c r="K25" s="19"/>
      <c r="Q25" s="13"/>
      <c r="R25" s="13">
        <f t="shared" si="1"/>
        <v>0</v>
      </c>
    </row>
    <row r="26" spans="1:19" s="12" customFormat="1" ht="78.75" customHeight="1" x14ac:dyDescent="0.55000000000000004">
      <c r="A26" s="14" t="s">
        <v>51</v>
      </c>
      <c r="B26" s="152" t="s">
        <v>52</v>
      </c>
      <c r="C26" s="153"/>
      <c r="D26" s="15" t="s">
        <v>26</v>
      </c>
      <c r="E26" s="21">
        <f>E27+E28+E29</f>
        <v>3986202</v>
      </c>
      <c r="F26" s="21"/>
      <c r="G26" s="16">
        <f>G27+G28+G29</f>
        <v>3986202</v>
      </c>
      <c r="H26" s="16">
        <f>H27+H28+H29</f>
        <v>3986202</v>
      </c>
      <c r="I26" s="16"/>
      <c r="J26" s="16"/>
      <c r="K26" s="16"/>
      <c r="Q26" s="13">
        <v>3830770</v>
      </c>
      <c r="R26" s="13">
        <f t="shared" si="1"/>
        <v>155432</v>
      </c>
      <c r="S26" s="13">
        <f t="shared" ref="S26:S39" si="5">R26/Q26*100</f>
        <v>4.0574610326383462</v>
      </c>
    </row>
    <row r="27" spans="1:19" s="12" customFormat="1" ht="87.75" customHeight="1" x14ac:dyDescent="0.55000000000000004">
      <c r="A27" s="17" t="s">
        <v>53</v>
      </c>
      <c r="B27" s="146" t="s">
        <v>152</v>
      </c>
      <c r="C27" s="147"/>
      <c r="D27" s="18" t="s">
        <v>26</v>
      </c>
      <c r="E27" s="19">
        <f t="shared" ref="E27:E32" si="6">G27-F27</f>
        <v>3986202</v>
      </c>
      <c r="F27" s="19"/>
      <c r="G27" s="20">
        <f>H27+I27+J27+K27</f>
        <v>3986202</v>
      </c>
      <c r="H27" s="19">
        <f>[7]Лист1!B31</f>
        <v>3986202</v>
      </c>
      <c r="I27" s="19"/>
      <c r="J27" s="19"/>
      <c r="K27" s="19"/>
      <c r="Q27" s="86">
        <v>3830770</v>
      </c>
      <c r="R27" s="13">
        <f t="shared" si="1"/>
        <v>155432</v>
      </c>
      <c r="S27" s="13">
        <f t="shared" si="5"/>
        <v>4.0574610326383462</v>
      </c>
    </row>
    <row r="28" spans="1:19" s="12" customFormat="1" ht="46.5" hidden="1" customHeight="1" x14ac:dyDescent="0.55000000000000004">
      <c r="A28" s="17" t="s">
        <v>54</v>
      </c>
      <c r="B28" s="146" t="s">
        <v>55</v>
      </c>
      <c r="C28" s="147"/>
      <c r="D28" s="18" t="s">
        <v>26</v>
      </c>
      <c r="E28" s="19">
        <f t="shared" si="6"/>
        <v>0</v>
      </c>
      <c r="F28" s="19"/>
      <c r="G28" s="20">
        <f>H28+I28+J28+K28</f>
        <v>0</v>
      </c>
      <c r="H28" s="19"/>
      <c r="I28" s="19"/>
      <c r="J28" s="19"/>
      <c r="K28" s="19"/>
      <c r="Q28" s="13">
        <v>0</v>
      </c>
      <c r="R28" s="13">
        <f t="shared" si="1"/>
        <v>0</v>
      </c>
      <c r="S28" s="13" t="e">
        <f t="shared" si="5"/>
        <v>#DIV/0!</v>
      </c>
    </row>
    <row r="29" spans="1:19" s="12" customFormat="1" ht="61.5" hidden="1" customHeight="1" x14ac:dyDescent="0.55000000000000004">
      <c r="A29" s="17" t="s">
        <v>56</v>
      </c>
      <c r="B29" s="146" t="s">
        <v>57</v>
      </c>
      <c r="C29" s="147"/>
      <c r="D29" s="18" t="s">
        <v>26</v>
      </c>
      <c r="E29" s="19">
        <f t="shared" si="6"/>
        <v>0</v>
      </c>
      <c r="F29" s="19"/>
      <c r="G29" s="20">
        <f>H29+I29+J29+K29</f>
        <v>0</v>
      </c>
      <c r="H29" s="19"/>
      <c r="I29" s="19"/>
      <c r="J29" s="19"/>
      <c r="K29" s="19"/>
      <c r="Q29" s="13">
        <v>0</v>
      </c>
      <c r="R29" s="13">
        <f t="shared" si="1"/>
        <v>0</v>
      </c>
      <c r="S29" s="13" t="e">
        <f t="shared" si="5"/>
        <v>#DIV/0!</v>
      </c>
    </row>
    <row r="30" spans="1:19" s="12" customFormat="1" ht="65.25" customHeight="1" x14ac:dyDescent="0.55000000000000004">
      <c r="A30" s="14" t="s">
        <v>58</v>
      </c>
      <c r="B30" s="152" t="s">
        <v>59</v>
      </c>
      <c r="C30" s="153"/>
      <c r="D30" s="15" t="s">
        <v>26</v>
      </c>
      <c r="E30" s="21">
        <f t="shared" si="6"/>
        <v>5363891</v>
      </c>
      <c r="F30" s="21"/>
      <c r="G30" s="21">
        <f>SUM(H30:K30)</f>
        <v>5363891</v>
      </c>
      <c r="H30" s="21">
        <f>SUM(H31:H38)</f>
        <v>5681393</v>
      </c>
      <c r="I30" s="21"/>
      <c r="J30" s="21">
        <f>SUM(J31:J38)</f>
        <v>-317502</v>
      </c>
      <c r="K30" s="21"/>
      <c r="Q30" s="13">
        <v>5624501</v>
      </c>
      <c r="R30" s="13">
        <f t="shared" si="1"/>
        <v>-260610</v>
      </c>
      <c r="S30" s="13">
        <f t="shared" si="5"/>
        <v>-4.6334777076224185</v>
      </c>
    </row>
    <row r="31" spans="1:19" s="12" customFormat="1" ht="51.75" customHeight="1" x14ac:dyDescent="0.55000000000000004">
      <c r="A31" s="17" t="s">
        <v>60</v>
      </c>
      <c r="B31" s="146" t="s">
        <v>61</v>
      </c>
      <c r="C31" s="147"/>
      <c r="D31" s="18" t="s">
        <v>26</v>
      </c>
      <c r="E31" s="19">
        <f t="shared" si="6"/>
        <v>1264680</v>
      </c>
      <c r="F31" s="19"/>
      <c r="G31" s="20">
        <f>H31+I31+J31+K31</f>
        <v>1264680</v>
      </c>
      <c r="H31" s="19"/>
      <c r="I31" s="19"/>
      <c r="J31" s="19">
        <v>1264680</v>
      </c>
      <c r="K31" s="19"/>
      <c r="Q31" s="86">
        <v>1227080</v>
      </c>
      <c r="R31" s="13">
        <f t="shared" si="1"/>
        <v>37600</v>
      </c>
      <c r="S31" s="13">
        <f t="shared" si="5"/>
        <v>3.0641848942204257</v>
      </c>
    </row>
    <row r="32" spans="1:19" s="12" customFormat="1" ht="59.25" customHeight="1" x14ac:dyDescent="0.55000000000000004">
      <c r="A32" s="17" t="s">
        <v>62</v>
      </c>
      <c r="B32" s="154" t="s">
        <v>63</v>
      </c>
      <c r="C32" s="155"/>
      <c r="D32" s="18" t="s">
        <v>26</v>
      </c>
      <c r="E32" s="19">
        <f t="shared" si="6"/>
        <v>74220</v>
      </c>
      <c r="F32" s="19"/>
      <c r="G32" s="20">
        <f>H32+I32+J32+K32</f>
        <v>74220</v>
      </c>
      <c r="H32" s="19"/>
      <c r="I32" s="19"/>
      <c r="J32" s="19">
        <v>74220</v>
      </c>
      <c r="K32" s="19"/>
      <c r="Q32" s="86">
        <v>69280</v>
      </c>
      <c r="R32" s="13">
        <f t="shared" si="1"/>
        <v>4940</v>
      </c>
      <c r="S32" s="13">
        <f t="shared" si="5"/>
        <v>7.1304849884526549</v>
      </c>
    </row>
    <row r="33" spans="1:21" s="12" customFormat="1" ht="72" customHeight="1" x14ac:dyDescent="0.55000000000000004">
      <c r="A33" s="17" t="s">
        <v>64</v>
      </c>
      <c r="B33" s="146" t="s">
        <v>65</v>
      </c>
      <c r="C33" s="147"/>
      <c r="D33" s="18" t="s">
        <v>26</v>
      </c>
      <c r="E33" s="19"/>
      <c r="F33" s="19"/>
      <c r="G33" s="20"/>
      <c r="H33" s="19"/>
      <c r="I33" s="19"/>
      <c r="J33" s="19"/>
      <c r="K33" s="19"/>
      <c r="Q33" s="13"/>
      <c r="R33" s="13">
        <f t="shared" si="1"/>
        <v>0</v>
      </c>
      <c r="S33" s="13" t="e">
        <f t="shared" si="5"/>
        <v>#DIV/0!</v>
      </c>
    </row>
    <row r="34" spans="1:21" s="12" customFormat="1" ht="51.75" customHeight="1" x14ac:dyDescent="0.55000000000000004">
      <c r="A34" s="17" t="s">
        <v>66</v>
      </c>
      <c r="B34" s="146" t="s">
        <v>67</v>
      </c>
      <c r="C34" s="147"/>
      <c r="D34" s="18" t="s">
        <v>26</v>
      </c>
      <c r="E34" s="19">
        <f t="shared" ref="E34:E40" si="7">G34-F34</f>
        <v>5681393</v>
      </c>
      <c r="F34" s="19"/>
      <c r="G34" s="20">
        <f t="shared" ref="G34:G40" si="8">H34+I34+J34+K34</f>
        <v>5681393</v>
      </c>
      <c r="H34" s="19">
        <v>5681393</v>
      </c>
      <c r="I34" s="19"/>
      <c r="J34" s="19"/>
      <c r="K34" s="19"/>
      <c r="Q34" s="86">
        <v>5667636</v>
      </c>
      <c r="R34" s="13">
        <f t="shared" si="1"/>
        <v>13757</v>
      </c>
      <c r="S34" s="13">
        <f t="shared" si="5"/>
        <v>0.24272906728660765</v>
      </c>
    </row>
    <row r="35" spans="1:21" s="12" customFormat="1" ht="45" customHeight="1" x14ac:dyDescent="0.55000000000000004">
      <c r="A35" s="17" t="s">
        <v>68</v>
      </c>
      <c r="B35" s="146" t="s">
        <v>69</v>
      </c>
      <c r="C35" s="147"/>
      <c r="D35" s="18" t="s">
        <v>26</v>
      </c>
      <c r="E35" s="19">
        <f t="shared" si="7"/>
        <v>0</v>
      </c>
      <c r="F35" s="19"/>
      <c r="G35" s="20">
        <f t="shared" si="8"/>
        <v>0</v>
      </c>
      <c r="H35" s="19"/>
      <c r="I35" s="19"/>
      <c r="J35" s="19">
        <v>0</v>
      </c>
      <c r="K35" s="19"/>
      <c r="Q35" s="13">
        <v>0</v>
      </c>
      <c r="R35" s="13">
        <f t="shared" si="1"/>
        <v>0</v>
      </c>
      <c r="S35" s="13" t="e">
        <f t="shared" si="5"/>
        <v>#DIV/0!</v>
      </c>
      <c r="T35" s="13"/>
      <c r="U35" s="13"/>
    </row>
    <row r="36" spans="1:21" s="12" customFormat="1" ht="66" customHeight="1" x14ac:dyDescent="0.55000000000000004">
      <c r="A36" s="17" t="s">
        <v>70</v>
      </c>
      <c r="B36" s="146" t="s">
        <v>166</v>
      </c>
      <c r="C36" s="147"/>
      <c r="D36" s="18" t="s">
        <v>26</v>
      </c>
      <c r="E36" s="19">
        <f t="shared" si="7"/>
        <v>608970</v>
      </c>
      <c r="F36" s="19"/>
      <c r="G36" s="20">
        <f t="shared" si="8"/>
        <v>608970</v>
      </c>
      <c r="H36" s="19"/>
      <c r="I36" s="19"/>
      <c r="J36" s="19">
        <v>608970</v>
      </c>
      <c r="K36" s="19"/>
      <c r="Q36" s="86">
        <v>565380</v>
      </c>
      <c r="R36" s="13">
        <f t="shared" si="1"/>
        <v>43590</v>
      </c>
      <c r="S36" s="13">
        <f t="shared" si="5"/>
        <v>7.709858855990662</v>
      </c>
    </row>
    <row r="37" spans="1:21" s="12" customFormat="1" ht="66" customHeight="1" x14ac:dyDescent="0.55000000000000004">
      <c r="A37" s="17" t="s">
        <v>153</v>
      </c>
      <c r="B37" s="146" t="s">
        <v>154</v>
      </c>
      <c r="C37" s="147"/>
      <c r="D37" s="18" t="s">
        <v>26</v>
      </c>
      <c r="E37" s="19">
        <f t="shared" si="7"/>
        <v>535848</v>
      </c>
      <c r="F37" s="19"/>
      <c r="G37" s="20">
        <f t="shared" si="8"/>
        <v>535848</v>
      </c>
      <c r="H37" s="19"/>
      <c r="I37" s="19"/>
      <c r="J37" s="19">
        <v>535848</v>
      </c>
      <c r="K37" s="19"/>
      <c r="Q37" s="86">
        <v>538840</v>
      </c>
      <c r="R37" s="13">
        <f t="shared" si="1"/>
        <v>-2992</v>
      </c>
      <c r="S37" s="13">
        <f t="shared" si="5"/>
        <v>-0.55526686957167248</v>
      </c>
    </row>
    <row r="38" spans="1:21" s="12" customFormat="1" ht="66" customHeight="1" x14ac:dyDescent="0.55000000000000004">
      <c r="A38" s="17" t="s">
        <v>169</v>
      </c>
      <c r="B38" s="146" t="s">
        <v>163</v>
      </c>
      <c r="C38" s="147"/>
      <c r="D38" s="18" t="s">
        <v>26</v>
      </c>
      <c r="E38" s="19">
        <f t="shared" si="7"/>
        <v>-2801220</v>
      </c>
      <c r="F38" s="19"/>
      <c r="G38" s="20">
        <f t="shared" si="8"/>
        <v>-2801220</v>
      </c>
      <c r="H38" s="19"/>
      <c r="I38" s="19"/>
      <c r="J38" s="19">
        <v>-2801220</v>
      </c>
      <c r="K38" s="19"/>
      <c r="Q38" s="86">
        <v>-2443715</v>
      </c>
      <c r="R38" s="13">
        <f t="shared" si="1"/>
        <v>-357505</v>
      </c>
      <c r="S38" s="13">
        <f t="shared" si="5"/>
        <v>14.629570142181064</v>
      </c>
    </row>
    <row r="39" spans="1:21" s="12" customFormat="1" ht="32.25" customHeight="1" x14ac:dyDescent="0.6">
      <c r="A39" s="9" t="s">
        <v>71</v>
      </c>
      <c r="B39" s="148" t="s">
        <v>72</v>
      </c>
      <c r="C39" s="149"/>
      <c r="D39" s="10" t="s">
        <v>26</v>
      </c>
      <c r="E39" s="22">
        <f>G39-F39</f>
        <v>94877593</v>
      </c>
      <c r="F39" s="23">
        <f>F40+F66+F73+F75</f>
        <v>0</v>
      </c>
      <c r="G39" s="11">
        <f t="shared" si="8"/>
        <v>94877593</v>
      </c>
      <c r="H39" s="11">
        <f>H40+H66+H73+H75</f>
        <v>0</v>
      </c>
      <c r="I39" s="11">
        <f>I40+I66+I73+I75</f>
        <v>13118</v>
      </c>
      <c r="J39" s="11">
        <f>J40+J66+J73+J75</f>
        <v>32931125</v>
      </c>
      <c r="K39" s="11">
        <f>K40+K66+K73+K75</f>
        <v>61933350</v>
      </c>
      <c r="Q39" s="75">
        <v>97896448</v>
      </c>
      <c r="R39" s="13">
        <f t="shared" si="1"/>
        <v>-3018855</v>
      </c>
      <c r="S39" s="13">
        <f t="shared" si="5"/>
        <v>-3.0837227107565743</v>
      </c>
    </row>
    <row r="40" spans="1:21" s="12" customFormat="1" ht="32.25" customHeight="1" x14ac:dyDescent="0.25">
      <c r="A40" s="14" t="s">
        <v>5</v>
      </c>
      <c r="B40" s="150" t="s">
        <v>73</v>
      </c>
      <c r="C40" s="151"/>
      <c r="D40" s="24" t="s">
        <v>26</v>
      </c>
      <c r="E40" s="21">
        <f t="shared" si="7"/>
        <v>89135210</v>
      </c>
      <c r="F40" s="25">
        <f>F41+F43+F65</f>
        <v>0</v>
      </c>
      <c r="G40" s="16">
        <f t="shared" si="8"/>
        <v>89135210</v>
      </c>
      <c r="H40" s="16">
        <f>H41+H43+H65</f>
        <v>0</v>
      </c>
      <c r="I40" s="16">
        <f>I41+I43+I65</f>
        <v>13118</v>
      </c>
      <c r="J40" s="16">
        <f>J41+J43+J65</f>
        <v>27613025</v>
      </c>
      <c r="K40" s="16">
        <f>K41+K43+K65</f>
        <v>61509067</v>
      </c>
      <c r="L40" s="26">
        <v>85351857</v>
      </c>
      <c r="M40" s="26">
        <v>0</v>
      </c>
      <c r="N40" s="26">
        <v>11309</v>
      </c>
      <c r="O40" s="26">
        <v>22915747</v>
      </c>
      <c r="P40" s="26">
        <v>62424801</v>
      </c>
      <c r="Q40" s="16">
        <v>99200100</v>
      </c>
      <c r="R40" s="16">
        <v>0</v>
      </c>
      <c r="S40" s="16">
        <v>20951</v>
      </c>
      <c r="T40" s="16">
        <v>29958376</v>
      </c>
      <c r="U40" s="16">
        <v>69220773</v>
      </c>
    </row>
    <row r="41" spans="1:21" s="12" customFormat="1" ht="59.25" customHeight="1" x14ac:dyDescent="0.25">
      <c r="A41" s="14" t="s">
        <v>74</v>
      </c>
      <c r="B41" s="152" t="s">
        <v>75</v>
      </c>
      <c r="C41" s="153"/>
      <c r="D41" s="27" t="s">
        <v>26</v>
      </c>
      <c r="E41" s="28"/>
      <c r="F41" s="29"/>
      <c r="G41" s="30"/>
      <c r="H41" s="29"/>
      <c r="I41" s="29"/>
      <c r="J41" s="28"/>
      <c r="K41" s="28"/>
      <c r="L41" s="26">
        <f>G40+G75-L40</f>
        <v>5445403</v>
      </c>
      <c r="M41" s="26">
        <f>H40+H75-M40</f>
        <v>0</v>
      </c>
      <c r="N41" s="26">
        <f>I40+I75-N40</f>
        <v>1809</v>
      </c>
      <c r="O41" s="26">
        <f>J40+J75-O40</f>
        <v>5935045</v>
      </c>
      <c r="P41" s="26">
        <f>K40+K75-P40</f>
        <v>-491451</v>
      </c>
      <c r="Q41" s="16">
        <f>G40+G75-Q40</f>
        <v>-8402840</v>
      </c>
      <c r="R41" s="16">
        <f>H40+H75-R40</f>
        <v>0</v>
      </c>
      <c r="S41" s="16">
        <f>I40+I75-S40</f>
        <v>-7833</v>
      </c>
      <c r="T41" s="16">
        <f>J40+J75-T40</f>
        <v>-1107584</v>
      </c>
      <c r="U41" s="16">
        <f>K40+K75-U40</f>
        <v>-7287423</v>
      </c>
    </row>
    <row r="42" spans="1:21" s="31" customFormat="1" ht="39" customHeight="1" x14ac:dyDescent="0.4">
      <c r="A42" s="17" t="s">
        <v>76</v>
      </c>
      <c r="B42" s="146" t="s">
        <v>77</v>
      </c>
      <c r="C42" s="147"/>
      <c r="D42" s="18" t="s">
        <v>26</v>
      </c>
      <c r="E42" s="28"/>
      <c r="F42" s="29"/>
      <c r="G42" s="30"/>
      <c r="H42" s="29"/>
      <c r="I42" s="29"/>
      <c r="J42" s="28"/>
      <c r="K42" s="28"/>
      <c r="L42" s="26"/>
      <c r="M42" s="26"/>
      <c r="N42" s="26"/>
      <c r="O42" s="26"/>
      <c r="P42" s="26"/>
    </row>
    <row r="43" spans="1:21" s="12" customFormat="1" ht="67.5" customHeight="1" x14ac:dyDescent="0.6">
      <c r="A43" s="14" t="s">
        <v>78</v>
      </c>
      <c r="B43" s="152" t="s">
        <v>79</v>
      </c>
      <c r="C43" s="153"/>
      <c r="D43" s="25" t="s">
        <v>26</v>
      </c>
      <c r="E43" s="16">
        <f t="shared" ref="E43:E66" si="9">G43-F43</f>
        <v>89135210</v>
      </c>
      <c r="F43" s="16">
        <f>F44+F57+F63+F64</f>
        <v>0</v>
      </c>
      <c r="G43" s="16">
        <f t="shared" ref="G43:G74" si="10">H43+I43+J43+K43</f>
        <v>89135210</v>
      </c>
      <c r="H43" s="16">
        <f>H44+H57+H63+H64</f>
        <v>0</v>
      </c>
      <c r="I43" s="16">
        <f>I44+I57+I63+I64</f>
        <v>13118</v>
      </c>
      <c r="J43" s="16">
        <f>J44+J57+J63+J64</f>
        <v>27613025</v>
      </c>
      <c r="K43" s="16">
        <f>K44+K57+K63+K64</f>
        <v>61509067</v>
      </c>
      <c r="Q43" s="75">
        <v>92879539</v>
      </c>
      <c r="R43" s="32">
        <f>E43-Q43</f>
        <v>-3744329</v>
      </c>
      <c r="S43" s="13">
        <f t="shared" ref="S43:S55" si="11">R43/Q43*100</f>
        <v>-4.0313819817731869</v>
      </c>
    </row>
    <row r="44" spans="1:21" s="12" customFormat="1" ht="91.5" customHeight="1" x14ac:dyDescent="0.6">
      <c r="A44" s="14" t="s">
        <v>6</v>
      </c>
      <c r="B44" s="152" t="s">
        <v>80</v>
      </c>
      <c r="C44" s="153"/>
      <c r="D44" s="15" t="s">
        <v>26</v>
      </c>
      <c r="E44" s="21">
        <f>G44-F44</f>
        <v>86548800</v>
      </c>
      <c r="F44" s="25">
        <f>F45+F47+F50+F51+F52</f>
        <v>0</v>
      </c>
      <c r="G44" s="16">
        <f t="shared" si="10"/>
        <v>86548800</v>
      </c>
      <c r="H44" s="16">
        <f>SUM(H45:H56)</f>
        <v>0</v>
      </c>
      <c r="I44" s="16">
        <f>SUM(I45:I56)</f>
        <v>13118</v>
      </c>
      <c r="J44" s="16">
        <f>SUM(J45:J56)</f>
        <v>25033885</v>
      </c>
      <c r="K44" s="16">
        <f>SUM(K45:K56)</f>
        <v>61501797</v>
      </c>
      <c r="Q44" s="75">
        <v>90402741</v>
      </c>
      <c r="R44" s="32">
        <f>E44-Q44</f>
        <v>-3853941</v>
      </c>
      <c r="S44" s="13">
        <f t="shared" si="11"/>
        <v>-4.2630798108212229</v>
      </c>
    </row>
    <row r="45" spans="1:21" s="12" customFormat="1" ht="52.5" customHeight="1" x14ac:dyDescent="0.6">
      <c r="A45" s="17" t="s">
        <v>81</v>
      </c>
      <c r="B45" s="146" t="s">
        <v>82</v>
      </c>
      <c r="C45" s="147"/>
      <c r="D45" s="18" t="s">
        <v>26</v>
      </c>
      <c r="E45" s="19">
        <f t="shared" si="9"/>
        <v>10728223</v>
      </c>
      <c r="F45" s="19"/>
      <c r="G45" s="20">
        <f t="shared" si="10"/>
        <v>10728223</v>
      </c>
      <c r="H45" s="19"/>
      <c r="I45" s="19"/>
      <c r="J45" s="19">
        <v>1528824</v>
      </c>
      <c r="K45" s="19">
        <v>9199399</v>
      </c>
      <c r="Q45" s="87">
        <v>12758885</v>
      </c>
      <c r="R45" s="75">
        <f t="shared" ref="R45:R55" si="12">E45-Q45</f>
        <v>-2030662</v>
      </c>
      <c r="S45" s="13">
        <f t="shared" si="11"/>
        <v>-15.915669747003754</v>
      </c>
    </row>
    <row r="46" spans="1:21" s="12" customFormat="1" ht="52.5" customHeight="1" x14ac:dyDescent="0.6">
      <c r="A46" s="17" t="s">
        <v>83</v>
      </c>
      <c r="B46" s="146" t="s">
        <v>84</v>
      </c>
      <c r="C46" s="147"/>
      <c r="D46" s="18" t="s">
        <v>26</v>
      </c>
      <c r="E46" s="19">
        <f t="shared" si="9"/>
        <v>780310</v>
      </c>
      <c r="F46" s="19"/>
      <c r="G46" s="20">
        <f t="shared" si="10"/>
        <v>780310</v>
      </c>
      <c r="H46" s="19"/>
      <c r="I46" s="19"/>
      <c r="J46" s="19">
        <v>162777</v>
      </c>
      <c r="K46" s="19">
        <v>617533</v>
      </c>
      <c r="Q46" s="87">
        <v>915809</v>
      </c>
      <c r="R46" s="32">
        <f>E46-Q46</f>
        <v>-135499</v>
      </c>
      <c r="S46" s="13">
        <f t="shared" si="11"/>
        <v>-14.795552347705691</v>
      </c>
    </row>
    <row r="47" spans="1:21" s="12" customFormat="1" ht="58.5" customHeight="1" x14ac:dyDescent="0.6">
      <c r="A47" s="17" t="s">
        <v>85</v>
      </c>
      <c r="B47" s="146" t="s">
        <v>86</v>
      </c>
      <c r="C47" s="147"/>
      <c r="D47" s="18" t="s">
        <v>26</v>
      </c>
      <c r="E47" s="19">
        <f t="shared" si="9"/>
        <v>51884609</v>
      </c>
      <c r="F47" s="19"/>
      <c r="G47" s="20">
        <f t="shared" si="10"/>
        <v>51884609</v>
      </c>
      <c r="H47" s="19"/>
      <c r="I47" s="19">
        <v>13118</v>
      </c>
      <c r="J47" s="19">
        <v>18554336</v>
      </c>
      <c r="K47" s="19">
        <v>33317155</v>
      </c>
      <c r="L47" s="12">
        <v>65611287</v>
      </c>
      <c r="Q47" s="87">
        <v>54514156</v>
      </c>
      <c r="R47" s="75">
        <f t="shared" si="12"/>
        <v>-2629547</v>
      </c>
      <c r="S47" s="13">
        <f t="shared" si="11"/>
        <v>-4.8236039827893515</v>
      </c>
    </row>
    <row r="48" spans="1:21" s="12" customFormat="1" ht="58.5" customHeight="1" x14ac:dyDescent="0.6">
      <c r="A48" s="17" t="s">
        <v>87</v>
      </c>
      <c r="B48" s="146" t="s">
        <v>88</v>
      </c>
      <c r="C48" s="147"/>
      <c r="D48" s="18" t="s">
        <v>26</v>
      </c>
      <c r="E48" s="19">
        <f t="shared" si="9"/>
        <v>4242</v>
      </c>
      <c r="F48" s="19"/>
      <c r="G48" s="20">
        <f t="shared" si="10"/>
        <v>4242</v>
      </c>
      <c r="H48" s="19"/>
      <c r="I48" s="19"/>
      <c r="J48" s="19">
        <v>0</v>
      </c>
      <c r="K48" s="19">
        <v>4242</v>
      </c>
      <c r="Q48" s="87">
        <v>5715</v>
      </c>
      <c r="R48" s="32">
        <f t="shared" si="12"/>
        <v>-1473</v>
      </c>
      <c r="S48" s="13">
        <f t="shared" si="11"/>
        <v>-25.774278215223095</v>
      </c>
    </row>
    <row r="49" spans="1:19" s="12" customFormat="1" ht="57" customHeight="1" x14ac:dyDescent="0.6">
      <c r="A49" s="17" t="s">
        <v>89</v>
      </c>
      <c r="B49" s="146" t="s">
        <v>90</v>
      </c>
      <c r="C49" s="147"/>
      <c r="D49" s="18" t="s">
        <v>26</v>
      </c>
      <c r="E49" s="19">
        <f t="shared" si="9"/>
        <v>2215821</v>
      </c>
      <c r="F49" s="19"/>
      <c r="G49" s="20">
        <f t="shared" si="10"/>
        <v>2215821</v>
      </c>
      <c r="H49" s="19"/>
      <c r="I49" s="19"/>
      <c r="J49" s="19">
        <v>282115</v>
      </c>
      <c r="K49" s="19">
        <v>1933706</v>
      </c>
      <c r="Q49" s="87">
        <v>1408284</v>
      </c>
      <c r="R49" s="32">
        <f t="shared" si="12"/>
        <v>807537</v>
      </c>
      <c r="S49" s="13">
        <f t="shared" si="11"/>
        <v>57.34191398893973</v>
      </c>
    </row>
    <row r="50" spans="1:19" s="12" customFormat="1" ht="54.75" customHeight="1" x14ac:dyDescent="0.6">
      <c r="A50" s="17" t="s">
        <v>91</v>
      </c>
      <c r="B50" s="146" t="s">
        <v>92</v>
      </c>
      <c r="C50" s="147"/>
      <c r="D50" s="18" t="s">
        <v>26</v>
      </c>
      <c r="E50" s="19">
        <f t="shared" si="9"/>
        <v>9802574</v>
      </c>
      <c r="F50" s="19"/>
      <c r="G50" s="20">
        <f t="shared" si="10"/>
        <v>9802574</v>
      </c>
      <c r="H50" s="19"/>
      <c r="I50" s="19"/>
      <c r="J50" s="19">
        <v>366866</v>
      </c>
      <c r="K50" s="19">
        <v>9435708</v>
      </c>
      <c r="Q50" s="87">
        <v>10047569</v>
      </c>
      <c r="R50" s="75">
        <f t="shared" si="12"/>
        <v>-244995</v>
      </c>
      <c r="S50" s="13">
        <f t="shared" si="11"/>
        <v>-2.4383510080896187</v>
      </c>
    </row>
    <row r="51" spans="1:19" s="12" customFormat="1" ht="54.75" customHeight="1" x14ac:dyDescent="0.6">
      <c r="A51" s="17" t="s">
        <v>93</v>
      </c>
      <c r="B51" s="146" t="s">
        <v>160</v>
      </c>
      <c r="C51" s="147"/>
      <c r="D51" s="18" t="s">
        <v>26</v>
      </c>
      <c r="E51" s="19">
        <f t="shared" si="9"/>
        <v>800</v>
      </c>
      <c r="F51" s="19"/>
      <c r="G51" s="20">
        <f t="shared" si="10"/>
        <v>800</v>
      </c>
      <c r="H51" s="19"/>
      <c r="I51" s="19"/>
      <c r="J51" s="19">
        <v>0</v>
      </c>
      <c r="K51" s="19">
        <v>800</v>
      </c>
      <c r="Q51" s="87">
        <v>741</v>
      </c>
      <c r="R51" s="32">
        <f t="shared" si="12"/>
        <v>59</v>
      </c>
      <c r="S51" s="13">
        <f t="shared" si="11"/>
        <v>7.9622132253711202</v>
      </c>
    </row>
    <row r="52" spans="1:19" s="12" customFormat="1" ht="60.75" customHeight="1" x14ac:dyDescent="0.6">
      <c r="A52" s="17" t="s">
        <v>94</v>
      </c>
      <c r="B52" s="146" t="s">
        <v>95</v>
      </c>
      <c r="C52" s="147"/>
      <c r="D52" s="18" t="s">
        <v>26</v>
      </c>
      <c r="E52" s="19">
        <f t="shared" si="9"/>
        <v>259</v>
      </c>
      <c r="F52" s="19"/>
      <c r="G52" s="20">
        <f t="shared" si="10"/>
        <v>259</v>
      </c>
      <c r="H52" s="19"/>
      <c r="I52" s="19"/>
      <c r="J52" s="19">
        <v>0</v>
      </c>
      <c r="K52" s="19">
        <v>259</v>
      </c>
      <c r="Q52" s="87">
        <v>259</v>
      </c>
      <c r="R52" s="32">
        <f t="shared" si="12"/>
        <v>0</v>
      </c>
      <c r="S52" s="13">
        <f t="shared" si="11"/>
        <v>0</v>
      </c>
    </row>
    <row r="53" spans="1:19" s="12" customFormat="1" ht="54.75" customHeight="1" x14ac:dyDescent="0.6">
      <c r="A53" s="17" t="s">
        <v>96</v>
      </c>
      <c r="B53" s="146" t="s">
        <v>97</v>
      </c>
      <c r="C53" s="147"/>
      <c r="D53" s="18" t="s">
        <v>26</v>
      </c>
      <c r="E53" s="19">
        <f t="shared" si="9"/>
        <v>11072991</v>
      </c>
      <c r="F53" s="19"/>
      <c r="G53" s="20">
        <f t="shared" si="10"/>
        <v>11072991</v>
      </c>
      <c r="H53" s="19"/>
      <c r="I53" s="19"/>
      <c r="J53" s="19">
        <v>4104388</v>
      </c>
      <c r="K53" s="19">
        <v>6968603</v>
      </c>
      <c r="Q53" s="87">
        <v>10695391</v>
      </c>
      <c r="R53" s="75">
        <f t="shared" si="12"/>
        <v>377600</v>
      </c>
      <c r="S53" s="13">
        <f t="shared" si="11"/>
        <v>3.5304927141046085</v>
      </c>
    </row>
    <row r="54" spans="1:19" s="12" customFormat="1" ht="65.25" customHeight="1" x14ac:dyDescent="0.6">
      <c r="A54" s="17" t="s">
        <v>98</v>
      </c>
      <c r="B54" s="146" t="s">
        <v>99</v>
      </c>
      <c r="C54" s="147"/>
      <c r="D54" s="18" t="s">
        <v>26</v>
      </c>
      <c r="E54" s="19">
        <f t="shared" si="9"/>
        <v>47093</v>
      </c>
      <c r="F54" s="19"/>
      <c r="G54" s="20">
        <f t="shared" si="10"/>
        <v>47093</v>
      </c>
      <c r="H54" s="19"/>
      <c r="I54" s="19"/>
      <c r="J54" s="19">
        <v>33072</v>
      </c>
      <c r="K54" s="19">
        <v>14021</v>
      </c>
      <c r="Q54" s="87">
        <v>45741</v>
      </c>
      <c r="R54" s="32">
        <f t="shared" si="12"/>
        <v>1352</v>
      </c>
      <c r="S54" s="13">
        <f t="shared" si="11"/>
        <v>2.9557727203165651</v>
      </c>
    </row>
    <row r="55" spans="1:19" s="12" customFormat="1" ht="65.25" customHeight="1" x14ac:dyDescent="0.6">
      <c r="A55" s="17" t="s">
        <v>100</v>
      </c>
      <c r="B55" s="146" t="s">
        <v>101</v>
      </c>
      <c r="C55" s="147"/>
      <c r="D55" s="18" t="s">
        <v>26</v>
      </c>
      <c r="E55" s="19">
        <f t="shared" si="9"/>
        <v>11878</v>
      </c>
      <c r="F55" s="19"/>
      <c r="G55" s="20">
        <f t="shared" si="10"/>
        <v>11878</v>
      </c>
      <c r="H55" s="19"/>
      <c r="I55" s="19"/>
      <c r="J55" s="19">
        <v>1507</v>
      </c>
      <c r="K55" s="19">
        <v>10371</v>
      </c>
      <c r="Q55" s="87">
        <v>10191</v>
      </c>
      <c r="R55" s="32">
        <f t="shared" si="12"/>
        <v>1687</v>
      </c>
      <c r="S55" s="13">
        <f t="shared" si="11"/>
        <v>16.553821999803748</v>
      </c>
    </row>
    <row r="56" spans="1:19" s="12" customFormat="1" ht="42.75" customHeight="1" x14ac:dyDescent="0.55000000000000004">
      <c r="A56" s="17" t="s">
        <v>102</v>
      </c>
      <c r="B56" s="146" t="s">
        <v>103</v>
      </c>
      <c r="C56" s="147"/>
      <c r="D56" s="18" t="s">
        <v>26</v>
      </c>
      <c r="E56" s="19">
        <f t="shared" si="9"/>
        <v>0</v>
      </c>
      <c r="F56" s="19"/>
      <c r="G56" s="20">
        <f t="shared" si="10"/>
        <v>0</v>
      </c>
      <c r="H56" s="19"/>
      <c r="I56" s="19"/>
      <c r="J56" s="19"/>
      <c r="K56" s="19"/>
      <c r="Q56" s="33">
        <v>0</v>
      </c>
      <c r="R56" s="34"/>
      <c r="S56" s="34"/>
    </row>
    <row r="57" spans="1:19" s="12" customFormat="1" ht="57.75" customHeight="1" x14ac:dyDescent="0.25">
      <c r="A57" s="14" t="s">
        <v>7</v>
      </c>
      <c r="B57" s="152" t="s">
        <v>104</v>
      </c>
      <c r="C57" s="153"/>
      <c r="D57" s="15" t="s">
        <v>26</v>
      </c>
      <c r="E57" s="21">
        <f t="shared" si="9"/>
        <v>0</v>
      </c>
      <c r="F57" s="25">
        <f>F58+F59+F60+F61</f>
        <v>0</v>
      </c>
      <c r="G57" s="16">
        <f t="shared" si="10"/>
        <v>0</v>
      </c>
      <c r="H57" s="16">
        <f>H58+H59+H60+H61</f>
        <v>0</v>
      </c>
      <c r="I57" s="16">
        <f>I58+I59+I60+I61</f>
        <v>0</v>
      </c>
      <c r="J57" s="16">
        <f>J58+J59+J60+J61</f>
        <v>0</v>
      </c>
      <c r="K57" s="16">
        <f>K58+K59+K60+K61</f>
        <v>0</v>
      </c>
      <c r="Q57" s="81">
        <v>0</v>
      </c>
      <c r="R57" s="33"/>
      <c r="S57" s="33"/>
    </row>
    <row r="58" spans="1:19" s="12" customFormat="1" ht="55.5" customHeight="1" x14ac:dyDescent="0.5">
      <c r="A58" s="17" t="s">
        <v>105</v>
      </c>
      <c r="B58" s="146" t="s">
        <v>106</v>
      </c>
      <c r="C58" s="147"/>
      <c r="D58" s="18" t="s">
        <v>26</v>
      </c>
      <c r="E58" s="28">
        <f t="shared" si="9"/>
        <v>0</v>
      </c>
      <c r="F58" s="29"/>
      <c r="G58" s="20">
        <f t="shared" si="10"/>
        <v>0</v>
      </c>
      <c r="H58" s="19"/>
      <c r="I58" s="19"/>
      <c r="J58" s="19">
        <v>0</v>
      </c>
      <c r="K58" s="19"/>
      <c r="L58" s="35"/>
      <c r="Q58" s="33">
        <v>0</v>
      </c>
      <c r="R58" s="33"/>
      <c r="S58" s="33"/>
    </row>
    <row r="59" spans="1:19" s="12" customFormat="1" ht="46.5" customHeight="1" x14ac:dyDescent="0.6">
      <c r="A59" s="17" t="s">
        <v>107</v>
      </c>
      <c r="B59" s="146" t="s">
        <v>108</v>
      </c>
      <c r="C59" s="147"/>
      <c r="D59" s="18" t="s">
        <v>26</v>
      </c>
      <c r="E59" s="19">
        <f t="shared" si="9"/>
        <v>0</v>
      </c>
      <c r="F59" s="29"/>
      <c r="G59" s="20">
        <f t="shared" si="10"/>
        <v>0</v>
      </c>
      <c r="H59" s="19"/>
      <c r="I59" s="19"/>
      <c r="J59" s="19"/>
      <c r="K59" s="19"/>
      <c r="Q59" s="79">
        <v>0</v>
      </c>
      <c r="R59" s="32">
        <f>E59-Q59</f>
        <v>0</v>
      </c>
      <c r="S59" s="13" t="e">
        <f>R59/Q59*100</f>
        <v>#DIV/0!</v>
      </c>
    </row>
    <row r="60" spans="1:19" s="12" customFormat="1" ht="46.5" customHeight="1" x14ac:dyDescent="0.25">
      <c r="A60" s="17" t="s">
        <v>109</v>
      </c>
      <c r="B60" s="146" t="s">
        <v>110</v>
      </c>
      <c r="C60" s="147"/>
      <c r="D60" s="18" t="s">
        <v>26</v>
      </c>
      <c r="E60" s="28">
        <f t="shared" si="9"/>
        <v>0</v>
      </c>
      <c r="F60" s="29"/>
      <c r="G60" s="36">
        <f t="shared" si="10"/>
        <v>0</v>
      </c>
      <c r="H60" s="19"/>
      <c r="I60" s="19"/>
      <c r="J60" s="19"/>
      <c r="K60" s="19"/>
      <c r="Q60" s="33">
        <v>0</v>
      </c>
      <c r="R60" s="33"/>
      <c r="S60" s="33"/>
    </row>
    <row r="61" spans="1:19" s="12" customFormat="1" ht="40.5" customHeight="1" x14ac:dyDescent="0.25">
      <c r="A61" s="17" t="s">
        <v>111</v>
      </c>
      <c r="B61" s="146" t="s">
        <v>112</v>
      </c>
      <c r="C61" s="147"/>
      <c r="D61" s="18" t="s">
        <v>26</v>
      </c>
      <c r="E61" s="28">
        <f t="shared" si="9"/>
        <v>0</v>
      </c>
      <c r="F61" s="29"/>
      <c r="G61" s="36">
        <f t="shared" si="10"/>
        <v>0</v>
      </c>
      <c r="H61" s="19"/>
      <c r="I61" s="19"/>
      <c r="J61" s="19"/>
      <c r="K61" s="19"/>
      <c r="Q61" s="33">
        <v>0</v>
      </c>
      <c r="R61" s="33"/>
      <c r="S61" s="33"/>
    </row>
    <row r="62" spans="1:19" s="12" customFormat="1" ht="34.5" customHeight="1" x14ac:dyDescent="0.25">
      <c r="A62" s="17" t="s">
        <v>113</v>
      </c>
      <c r="B62" s="146" t="s">
        <v>103</v>
      </c>
      <c r="C62" s="147"/>
      <c r="D62" s="18" t="s">
        <v>26</v>
      </c>
      <c r="E62" s="28">
        <f t="shared" si="9"/>
        <v>0</v>
      </c>
      <c r="F62" s="29"/>
      <c r="G62" s="36">
        <f t="shared" si="10"/>
        <v>0</v>
      </c>
      <c r="H62" s="19"/>
      <c r="I62" s="19"/>
      <c r="J62" s="19"/>
      <c r="K62" s="19"/>
      <c r="Q62" s="33">
        <v>0</v>
      </c>
      <c r="R62" s="33"/>
      <c r="S62" s="33"/>
    </row>
    <row r="63" spans="1:19" s="12" customFormat="1" ht="36" customHeight="1" x14ac:dyDescent="0.25">
      <c r="A63" s="14" t="s">
        <v>8</v>
      </c>
      <c r="B63" s="152" t="s">
        <v>114</v>
      </c>
      <c r="C63" s="153"/>
      <c r="D63" s="15" t="s">
        <v>26</v>
      </c>
      <c r="E63" s="37">
        <f t="shared" si="9"/>
        <v>0</v>
      </c>
      <c r="F63" s="38"/>
      <c r="G63" s="39">
        <f t="shared" si="10"/>
        <v>0</v>
      </c>
      <c r="H63" s="40"/>
      <c r="I63" s="40"/>
      <c r="J63" s="19"/>
      <c r="K63" s="19"/>
      <c r="Q63" s="33">
        <v>0</v>
      </c>
      <c r="R63" s="33"/>
      <c r="S63" s="33"/>
    </row>
    <row r="64" spans="1:19" s="12" customFormat="1" ht="31.5" customHeight="1" x14ac:dyDescent="0.6">
      <c r="A64" s="14" t="s">
        <v>9</v>
      </c>
      <c r="B64" s="152" t="s">
        <v>170</v>
      </c>
      <c r="C64" s="153"/>
      <c r="D64" s="15" t="s">
        <v>26</v>
      </c>
      <c r="E64" s="40">
        <f t="shared" si="9"/>
        <v>2586410</v>
      </c>
      <c r="F64" s="40"/>
      <c r="G64" s="41">
        <f t="shared" si="10"/>
        <v>2586410</v>
      </c>
      <c r="H64" s="40"/>
      <c r="I64" s="40"/>
      <c r="J64" s="19">
        <v>2579140</v>
      </c>
      <c r="K64" s="19">
        <v>7270</v>
      </c>
      <c r="Q64" s="87">
        <v>2476798</v>
      </c>
      <c r="R64" s="32">
        <f>E64-Q64</f>
        <v>109612</v>
      </c>
      <c r="S64" s="33"/>
    </row>
    <row r="65" spans="1:19" s="42" customFormat="1" ht="24.9" customHeight="1" x14ac:dyDescent="0.25">
      <c r="A65" s="14" t="s">
        <v>10</v>
      </c>
      <c r="B65" s="152" t="s">
        <v>115</v>
      </c>
      <c r="C65" s="153"/>
      <c r="D65" s="25" t="s">
        <v>26</v>
      </c>
      <c r="E65" s="37">
        <f t="shared" si="9"/>
        <v>0</v>
      </c>
      <c r="F65" s="38"/>
      <c r="G65" s="39">
        <f t="shared" si="10"/>
        <v>0</v>
      </c>
      <c r="H65" s="40"/>
      <c r="I65" s="40"/>
      <c r="J65" s="40"/>
      <c r="K65" s="37">
        <v>0</v>
      </c>
      <c r="Q65" s="43">
        <v>0</v>
      </c>
      <c r="R65" s="43"/>
      <c r="S65" s="43"/>
    </row>
    <row r="66" spans="1:19" s="42" customFormat="1" ht="32.25" customHeight="1" x14ac:dyDescent="0.55000000000000004">
      <c r="A66" s="14" t="s">
        <v>116</v>
      </c>
      <c r="B66" s="152" t="s">
        <v>117</v>
      </c>
      <c r="C66" s="153"/>
      <c r="D66" s="15" t="s">
        <v>26</v>
      </c>
      <c r="E66" s="21">
        <f t="shared" si="9"/>
        <v>3525942</v>
      </c>
      <c r="F66" s="25">
        <f>F67+F68+F69+F70+F71</f>
        <v>0</v>
      </c>
      <c r="G66" s="16">
        <f t="shared" si="10"/>
        <v>3525942</v>
      </c>
      <c r="H66" s="16">
        <f>H67+H68+H69+H70+H71</f>
        <v>0</v>
      </c>
      <c r="I66" s="16">
        <f>I67+I68+I69+I70+I71</f>
        <v>0</v>
      </c>
      <c r="J66" s="16">
        <f>SUM(J67:J72)</f>
        <v>3525942</v>
      </c>
      <c r="K66" s="16">
        <f>K67+K68+K69+K70+K71</f>
        <v>0</v>
      </c>
      <c r="Q66" s="76">
        <v>3492828</v>
      </c>
      <c r="R66" s="13">
        <f t="shared" ref="R66:R71" si="13">E66-Q66</f>
        <v>33114</v>
      </c>
      <c r="S66" s="13">
        <f t="shared" ref="S66:S72" si="14">R66/Q66*100</f>
        <v>0.94805698992335152</v>
      </c>
    </row>
    <row r="67" spans="1:19" s="42" customFormat="1" ht="36.75" customHeight="1" x14ac:dyDescent="0.55000000000000004">
      <c r="A67" s="17" t="s">
        <v>118</v>
      </c>
      <c r="B67" s="146" t="s">
        <v>119</v>
      </c>
      <c r="C67" s="147"/>
      <c r="D67" s="18" t="s">
        <v>26</v>
      </c>
      <c r="E67" s="19">
        <f>G67-F67</f>
        <v>371100</v>
      </c>
      <c r="F67" s="19"/>
      <c r="G67" s="20">
        <f t="shared" si="10"/>
        <v>371100</v>
      </c>
      <c r="H67" s="19"/>
      <c r="I67" s="44"/>
      <c r="J67" s="19">
        <v>371100</v>
      </c>
      <c r="K67" s="19"/>
      <c r="Q67" s="88">
        <v>411120</v>
      </c>
      <c r="R67" s="86">
        <f t="shared" si="13"/>
        <v>-40020</v>
      </c>
      <c r="S67" s="13">
        <f t="shared" si="14"/>
        <v>-9.7343841214244016</v>
      </c>
    </row>
    <row r="68" spans="1:19" s="42" customFormat="1" ht="32.25" customHeight="1" x14ac:dyDescent="0.55000000000000004">
      <c r="A68" s="17" t="s">
        <v>120</v>
      </c>
      <c r="B68" s="146" t="s">
        <v>121</v>
      </c>
      <c r="C68" s="147"/>
      <c r="D68" s="18" t="s">
        <v>26</v>
      </c>
      <c r="E68" s="19">
        <f t="shared" ref="E68:E82" si="15">G68-F68</f>
        <v>1045677</v>
      </c>
      <c r="F68" s="19"/>
      <c r="G68" s="20">
        <f t="shared" si="10"/>
        <v>1045677</v>
      </c>
      <c r="H68" s="19"/>
      <c r="I68" s="44"/>
      <c r="J68" s="19">
        <v>1045677</v>
      </c>
      <c r="K68" s="19"/>
      <c r="Q68" s="88">
        <v>958881</v>
      </c>
      <c r="R68" s="86">
        <f t="shared" si="13"/>
        <v>86796</v>
      </c>
      <c r="S68" s="13">
        <f t="shared" si="14"/>
        <v>9.051801005547091</v>
      </c>
    </row>
    <row r="69" spans="1:19" s="12" customFormat="1" ht="32.25" customHeight="1" x14ac:dyDescent="0.55000000000000004">
      <c r="A69" s="17" t="s">
        <v>122</v>
      </c>
      <c r="B69" s="146" t="s">
        <v>194</v>
      </c>
      <c r="C69" s="147"/>
      <c r="D69" s="18" t="s">
        <v>26</v>
      </c>
      <c r="E69" s="19">
        <f t="shared" si="15"/>
        <v>457200</v>
      </c>
      <c r="F69" s="19"/>
      <c r="G69" s="20">
        <f t="shared" si="10"/>
        <v>457200</v>
      </c>
      <c r="H69" s="19"/>
      <c r="I69" s="44"/>
      <c r="J69" s="19">
        <v>457200</v>
      </c>
      <c r="K69" s="19"/>
      <c r="Q69" s="89">
        <v>547488</v>
      </c>
      <c r="R69" s="86">
        <f t="shared" si="13"/>
        <v>-90288</v>
      </c>
      <c r="S69" s="13">
        <f t="shared" si="14"/>
        <v>-16.491320357706471</v>
      </c>
    </row>
    <row r="70" spans="1:19" s="12" customFormat="1" ht="37.5" customHeight="1" x14ac:dyDescent="0.55000000000000004">
      <c r="A70" s="17" t="s">
        <v>124</v>
      </c>
      <c r="B70" s="146" t="s">
        <v>125</v>
      </c>
      <c r="C70" s="147"/>
      <c r="D70" s="18" t="s">
        <v>26</v>
      </c>
      <c r="E70" s="19">
        <f t="shared" si="15"/>
        <v>295395</v>
      </c>
      <c r="F70" s="19"/>
      <c r="G70" s="20">
        <f t="shared" si="10"/>
        <v>295395</v>
      </c>
      <c r="H70" s="19"/>
      <c r="I70" s="44"/>
      <c r="J70" s="19">
        <v>295395</v>
      </c>
      <c r="K70" s="19"/>
      <c r="Q70" s="89">
        <v>316437</v>
      </c>
      <c r="R70" s="86">
        <f t="shared" si="13"/>
        <v>-21042</v>
      </c>
      <c r="S70" s="13">
        <f t="shared" si="14"/>
        <v>-6.6496648622000585</v>
      </c>
    </row>
    <row r="71" spans="1:19" s="12" customFormat="1" ht="39" customHeight="1" x14ac:dyDescent="0.55000000000000004">
      <c r="A71" s="17" t="s">
        <v>126</v>
      </c>
      <c r="B71" s="146" t="s">
        <v>171</v>
      </c>
      <c r="C71" s="147"/>
      <c r="D71" s="18" t="s">
        <v>26</v>
      </c>
      <c r="E71" s="19">
        <f t="shared" si="15"/>
        <v>1154970</v>
      </c>
      <c r="F71" s="19"/>
      <c r="G71" s="20">
        <f t="shared" si="10"/>
        <v>1154970</v>
      </c>
      <c r="H71" s="19"/>
      <c r="I71" s="44"/>
      <c r="J71" s="19">
        <v>1154970</v>
      </c>
      <c r="K71" s="19"/>
      <c r="Q71" s="89">
        <v>1028022</v>
      </c>
      <c r="R71" s="86">
        <f t="shared" si="13"/>
        <v>126948</v>
      </c>
      <c r="S71" s="13">
        <f t="shared" si="14"/>
        <v>12.34876296421672</v>
      </c>
    </row>
    <row r="72" spans="1:19" s="12" customFormat="1" ht="39" customHeight="1" x14ac:dyDescent="0.55000000000000004">
      <c r="A72" s="17" t="s">
        <v>155</v>
      </c>
      <c r="B72" s="146" t="s">
        <v>156</v>
      </c>
      <c r="C72" s="147"/>
      <c r="D72" s="18" t="s">
        <v>26</v>
      </c>
      <c r="E72" s="19">
        <f>G72-F72</f>
        <v>201600</v>
      </c>
      <c r="F72" s="19"/>
      <c r="G72" s="20">
        <f t="shared" si="10"/>
        <v>201600</v>
      </c>
      <c r="H72" s="19"/>
      <c r="I72" s="44"/>
      <c r="J72" s="19">
        <v>201600</v>
      </c>
      <c r="K72" s="19"/>
      <c r="Q72" s="89">
        <v>230880</v>
      </c>
      <c r="R72" s="105">
        <f>E72-Q72</f>
        <v>-29280</v>
      </c>
      <c r="S72" s="13">
        <f t="shared" si="14"/>
        <v>-12.681912681912683</v>
      </c>
    </row>
    <row r="73" spans="1:19" s="12" customFormat="1" ht="61.5" customHeight="1" x14ac:dyDescent="0.6">
      <c r="A73" s="14" t="s">
        <v>127</v>
      </c>
      <c r="B73" s="152" t="s">
        <v>128</v>
      </c>
      <c r="C73" s="153"/>
      <c r="D73" s="15" t="s">
        <v>26</v>
      </c>
      <c r="E73" s="37">
        <f t="shared" si="15"/>
        <v>554391</v>
      </c>
      <c r="F73" s="38"/>
      <c r="G73" s="39">
        <f>H73+I73+J73+K73</f>
        <v>554391</v>
      </c>
      <c r="H73" s="40"/>
      <c r="I73" s="45"/>
      <c r="J73" s="19">
        <f>J74</f>
        <v>554391</v>
      </c>
      <c r="K73" s="19"/>
      <c r="Q73" s="79">
        <v>522506</v>
      </c>
      <c r="R73" s="13">
        <f>E73-Q73</f>
        <v>31885</v>
      </c>
      <c r="S73" s="33"/>
    </row>
    <row r="74" spans="1:19" s="12" customFormat="1" ht="36.75" customHeight="1" x14ac:dyDescent="0.6">
      <c r="A74" s="14" t="s">
        <v>158</v>
      </c>
      <c r="B74" s="80" t="s">
        <v>159</v>
      </c>
      <c r="C74" s="106"/>
      <c r="D74" s="15" t="s">
        <v>26</v>
      </c>
      <c r="E74" s="37">
        <f t="shared" si="15"/>
        <v>554391</v>
      </c>
      <c r="F74" s="38"/>
      <c r="G74" s="39">
        <f t="shared" si="10"/>
        <v>554391</v>
      </c>
      <c r="H74" s="40"/>
      <c r="I74" s="45"/>
      <c r="J74" s="19">
        <v>554391</v>
      </c>
      <c r="K74" s="19"/>
      <c r="Q74" s="87">
        <v>522506</v>
      </c>
      <c r="R74" s="13">
        <f>E74-Q74</f>
        <v>31885</v>
      </c>
      <c r="S74" s="33"/>
    </row>
    <row r="75" spans="1:19" s="12" customFormat="1" ht="60" customHeight="1" x14ac:dyDescent="0.6">
      <c r="A75" s="15" t="s">
        <v>129</v>
      </c>
      <c r="B75" s="160" t="s">
        <v>130</v>
      </c>
      <c r="C75" s="161"/>
      <c r="D75" s="15" t="s">
        <v>26</v>
      </c>
      <c r="E75" s="40">
        <f t="shared" si="15"/>
        <v>1662050</v>
      </c>
      <c r="F75" s="46"/>
      <c r="G75" s="41">
        <f>H75+I75+J75+K75</f>
        <v>1662050</v>
      </c>
      <c r="H75" s="40"/>
      <c r="I75" s="46"/>
      <c r="J75" s="19">
        <f>SUM(J76:J82)</f>
        <v>1237767</v>
      </c>
      <c r="K75" s="19">
        <f>SUM(K76:K82)</f>
        <v>424283</v>
      </c>
      <c r="Q75" s="79">
        <v>1001575</v>
      </c>
      <c r="R75" s="13">
        <f t="shared" ref="R75:R82" si="16">E75-Q75</f>
        <v>660475</v>
      </c>
      <c r="S75" s="33"/>
    </row>
    <row r="76" spans="1:19" s="12" customFormat="1" ht="34.5" customHeight="1" x14ac:dyDescent="0.6">
      <c r="A76" s="14" t="s">
        <v>131</v>
      </c>
      <c r="B76" s="47" t="s">
        <v>132</v>
      </c>
      <c r="C76" s="107"/>
      <c r="D76" s="15" t="s">
        <v>26</v>
      </c>
      <c r="E76" s="40">
        <f t="shared" si="15"/>
        <v>102330</v>
      </c>
      <c r="F76" s="46"/>
      <c r="G76" s="41">
        <f t="shared" ref="G76:G82" si="17">H76+I76+J76+K76</f>
        <v>102330</v>
      </c>
      <c r="H76" s="40"/>
      <c r="I76" s="45"/>
      <c r="J76" s="19">
        <v>102330</v>
      </c>
      <c r="K76" s="19"/>
      <c r="Q76" s="87">
        <v>100881</v>
      </c>
      <c r="R76" s="13">
        <f t="shared" si="16"/>
        <v>1449</v>
      </c>
      <c r="S76" s="33"/>
    </row>
    <row r="77" spans="1:19" s="12" customFormat="1" ht="32.25" customHeight="1" x14ac:dyDescent="0.55000000000000004">
      <c r="A77" s="14" t="s">
        <v>133</v>
      </c>
      <c r="B77" s="80" t="s">
        <v>134</v>
      </c>
      <c r="C77" s="107"/>
      <c r="D77" s="15" t="s">
        <v>26</v>
      </c>
      <c r="E77" s="40">
        <f t="shared" si="15"/>
        <v>172045</v>
      </c>
      <c r="F77" s="46"/>
      <c r="G77" s="41">
        <f t="shared" si="17"/>
        <v>172045</v>
      </c>
      <c r="H77" s="40"/>
      <c r="I77" s="46"/>
      <c r="J77" s="19">
        <f>43910+43241</f>
        <v>87151</v>
      </c>
      <c r="K77" s="19">
        <f>24873+60021</f>
        <v>84894</v>
      </c>
      <c r="Q77" s="86">
        <v>181380</v>
      </c>
      <c r="R77" s="13">
        <f t="shared" si="16"/>
        <v>-9335</v>
      </c>
      <c r="S77" s="13">
        <f>R77/Q77*100</f>
        <v>-5.1466534347778143</v>
      </c>
    </row>
    <row r="78" spans="1:19" s="12" customFormat="1" ht="35.25" customHeight="1" x14ac:dyDescent="0.55000000000000004">
      <c r="A78" s="14" t="s">
        <v>135</v>
      </c>
      <c r="B78" s="80" t="s">
        <v>161</v>
      </c>
      <c r="C78" s="107"/>
      <c r="D78" s="15" t="s">
        <v>26</v>
      </c>
      <c r="E78" s="40">
        <f t="shared" si="15"/>
        <v>5190</v>
      </c>
      <c r="F78" s="46"/>
      <c r="G78" s="41">
        <f t="shared" si="17"/>
        <v>5190</v>
      </c>
      <c r="H78" s="40"/>
      <c r="I78" s="46"/>
      <c r="J78" s="19">
        <v>5190</v>
      </c>
      <c r="K78" s="19"/>
      <c r="Q78" s="86">
        <v>4935</v>
      </c>
      <c r="R78" s="13">
        <f t="shared" si="16"/>
        <v>255</v>
      </c>
      <c r="S78" s="13">
        <f>R78/Q78*100</f>
        <v>5.1671732522796354</v>
      </c>
    </row>
    <row r="79" spans="1:19" s="12" customFormat="1" ht="35.25" customHeight="1" x14ac:dyDescent="0.55000000000000004">
      <c r="A79" s="14" t="s">
        <v>162</v>
      </c>
      <c r="B79" s="47" t="s">
        <v>164</v>
      </c>
      <c r="C79" s="107"/>
      <c r="D79" s="15" t="s">
        <v>26</v>
      </c>
      <c r="E79" s="40">
        <f t="shared" si="15"/>
        <v>341288</v>
      </c>
      <c r="F79" s="46"/>
      <c r="G79" s="41">
        <f t="shared" si="17"/>
        <v>341288</v>
      </c>
      <c r="H79" s="40"/>
      <c r="I79" s="46"/>
      <c r="J79" s="19">
        <v>341288</v>
      </c>
      <c r="K79" s="19"/>
      <c r="Q79" s="86">
        <v>303611</v>
      </c>
      <c r="R79" s="13">
        <f t="shared" si="16"/>
        <v>37677</v>
      </c>
      <c r="S79" s="13">
        <f t="shared" ref="S79:S82" si="18">R79/Q79*100</f>
        <v>12.409629427128793</v>
      </c>
    </row>
    <row r="80" spans="1:19" s="12" customFormat="1" ht="35.25" customHeight="1" x14ac:dyDescent="0.55000000000000004">
      <c r="A80" s="14" t="s">
        <v>165</v>
      </c>
      <c r="B80" s="47" t="s">
        <v>167</v>
      </c>
      <c r="C80" s="107"/>
      <c r="D80" s="15" t="s">
        <v>26</v>
      </c>
      <c r="E80" s="40">
        <f t="shared" si="15"/>
        <v>1020830</v>
      </c>
      <c r="F80" s="46"/>
      <c r="G80" s="41">
        <f t="shared" si="17"/>
        <v>1020830</v>
      </c>
      <c r="H80" s="40"/>
      <c r="I80" s="46"/>
      <c r="J80" s="19">
        <v>681441</v>
      </c>
      <c r="K80" s="19">
        <v>339389</v>
      </c>
      <c r="Q80" s="86">
        <v>391855</v>
      </c>
      <c r="R80" s="13">
        <f t="shared" si="16"/>
        <v>628975</v>
      </c>
      <c r="S80" s="13">
        <f t="shared" si="18"/>
        <v>160.51217924997766</v>
      </c>
    </row>
    <row r="81" spans="1:209" s="12" customFormat="1" ht="35.25" customHeight="1" x14ac:dyDescent="0.55000000000000004">
      <c r="A81" s="14" t="s">
        <v>168</v>
      </c>
      <c r="B81" s="47" t="s">
        <v>182</v>
      </c>
      <c r="C81" s="107"/>
      <c r="D81" s="15" t="s">
        <v>26</v>
      </c>
      <c r="E81" s="40">
        <f t="shared" si="15"/>
        <v>19998</v>
      </c>
      <c r="F81" s="46"/>
      <c r="G81" s="41">
        <f t="shared" si="17"/>
        <v>19998</v>
      </c>
      <c r="H81" s="40"/>
      <c r="I81" s="46"/>
      <c r="J81" s="19">
        <v>19998</v>
      </c>
      <c r="K81" s="19"/>
      <c r="Q81" s="86">
        <v>18683</v>
      </c>
      <c r="R81" s="13">
        <f>E81-Q81</f>
        <v>1315</v>
      </c>
      <c r="S81" s="13"/>
    </row>
    <row r="82" spans="1:209" s="12" customFormat="1" ht="34.5" customHeight="1" x14ac:dyDescent="0.55000000000000004">
      <c r="A82" s="14" t="s">
        <v>183</v>
      </c>
      <c r="B82" s="47" t="s">
        <v>174</v>
      </c>
      <c r="C82" s="107"/>
      <c r="D82" s="15" t="s">
        <v>26</v>
      </c>
      <c r="E82" s="40">
        <f t="shared" si="15"/>
        <v>369</v>
      </c>
      <c r="F82" s="46"/>
      <c r="G82" s="41">
        <f t="shared" si="17"/>
        <v>369</v>
      </c>
      <c r="H82" s="40"/>
      <c r="I82" s="45"/>
      <c r="J82" s="19">
        <v>369</v>
      </c>
      <c r="K82" s="44"/>
      <c r="Q82" s="86">
        <v>230</v>
      </c>
      <c r="R82" s="13">
        <f t="shared" si="16"/>
        <v>139</v>
      </c>
      <c r="S82" s="13">
        <f t="shared" si="18"/>
        <v>60.434782608695649</v>
      </c>
    </row>
    <row r="83" spans="1:209" s="42" customFormat="1" ht="48" customHeight="1" x14ac:dyDescent="0.55000000000000004">
      <c r="A83" s="9" t="s">
        <v>11</v>
      </c>
      <c r="B83" s="162" t="s">
        <v>137</v>
      </c>
      <c r="C83" s="48" t="s">
        <v>138</v>
      </c>
      <c r="D83" s="10" t="s">
        <v>26</v>
      </c>
      <c r="E83" s="22">
        <f>E13-E39</f>
        <v>6798940</v>
      </c>
      <c r="F83" s="22">
        <f>F13-F39</f>
        <v>0</v>
      </c>
      <c r="G83" s="22">
        <f>G13-G39</f>
        <v>6798940</v>
      </c>
      <c r="H83" s="49"/>
      <c r="I83" s="49"/>
      <c r="J83" s="50"/>
      <c r="K83" s="51"/>
      <c r="Q83" s="13"/>
    </row>
    <row r="84" spans="1:209" s="53" customFormat="1" ht="45.75" customHeight="1" x14ac:dyDescent="0.25">
      <c r="A84" s="9" t="s">
        <v>139</v>
      </c>
      <c r="B84" s="163"/>
      <c r="C84" s="48" t="s">
        <v>140</v>
      </c>
      <c r="D84" s="10" t="s">
        <v>12</v>
      </c>
      <c r="E84" s="52">
        <f>E83/E13*100</f>
        <v>6.6868330374718816</v>
      </c>
      <c r="F84" s="52"/>
      <c r="G84" s="52">
        <f>G83/G13*100</f>
        <v>6.6868330374718816</v>
      </c>
      <c r="H84" s="9"/>
      <c r="I84" s="9"/>
      <c r="J84" s="9"/>
      <c r="K84" s="9"/>
      <c r="L84" s="158"/>
      <c r="M84" s="159"/>
      <c r="N84" s="158"/>
      <c r="O84" s="159"/>
      <c r="P84" s="158"/>
      <c r="Q84" s="159"/>
      <c r="R84" s="158"/>
      <c r="S84" s="159"/>
      <c r="T84" s="158"/>
      <c r="U84" s="159"/>
      <c r="V84" s="158"/>
      <c r="W84" s="159"/>
      <c r="X84" s="158"/>
      <c r="Y84" s="159"/>
      <c r="Z84" s="158"/>
      <c r="AA84" s="159"/>
      <c r="AB84" s="158"/>
      <c r="AC84" s="159"/>
      <c r="AD84" s="158"/>
      <c r="AE84" s="159"/>
      <c r="AF84" s="158"/>
      <c r="AG84" s="159"/>
      <c r="AH84" s="158"/>
      <c r="AI84" s="159"/>
      <c r="AJ84" s="158"/>
      <c r="AK84" s="159"/>
      <c r="AL84" s="158"/>
      <c r="AM84" s="159"/>
      <c r="AN84" s="158"/>
      <c r="AO84" s="159"/>
      <c r="AP84" s="158"/>
      <c r="AQ84" s="159"/>
      <c r="AR84" s="158"/>
      <c r="AS84" s="159"/>
      <c r="AT84" s="158"/>
      <c r="AU84" s="159"/>
      <c r="AV84" s="158"/>
      <c r="AW84" s="159"/>
      <c r="AX84" s="158"/>
      <c r="AY84" s="159"/>
      <c r="AZ84" s="158"/>
      <c r="BA84" s="159"/>
      <c r="BB84" s="158"/>
      <c r="BC84" s="159"/>
      <c r="BD84" s="158"/>
      <c r="BE84" s="159"/>
      <c r="BF84" s="158"/>
      <c r="BG84" s="159"/>
      <c r="BH84" s="158"/>
      <c r="BI84" s="159"/>
      <c r="BJ84" s="158"/>
      <c r="BK84" s="159"/>
      <c r="BL84" s="158"/>
      <c r="BM84" s="159"/>
      <c r="BN84" s="158"/>
      <c r="BO84" s="159"/>
      <c r="BP84" s="158"/>
      <c r="BQ84" s="159"/>
      <c r="BR84" s="158"/>
      <c r="BS84" s="159"/>
      <c r="BT84" s="158"/>
      <c r="BU84" s="159"/>
      <c r="BV84" s="158"/>
      <c r="BW84" s="159"/>
      <c r="BX84" s="158"/>
      <c r="BY84" s="159"/>
      <c r="BZ84" s="158"/>
      <c r="CA84" s="159"/>
      <c r="CB84" s="158"/>
      <c r="CC84" s="159"/>
      <c r="CD84" s="158"/>
      <c r="CE84" s="159"/>
      <c r="CF84" s="158"/>
      <c r="CG84" s="159"/>
      <c r="CH84" s="158"/>
      <c r="CI84" s="159"/>
      <c r="CJ84" s="158"/>
      <c r="CK84" s="159"/>
      <c r="CL84" s="158"/>
      <c r="CM84" s="159"/>
      <c r="CN84" s="158"/>
      <c r="CO84" s="159"/>
      <c r="CP84" s="158"/>
      <c r="CQ84" s="159"/>
      <c r="CR84" s="158"/>
      <c r="CS84" s="159"/>
      <c r="CT84" s="158"/>
      <c r="CU84" s="159"/>
      <c r="CV84" s="158"/>
      <c r="CW84" s="159"/>
      <c r="CX84" s="158"/>
      <c r="CY84" s="159"/>
      <c r="CZ84" s="158"/>
      <c r="DA84" s="159"/>
      <c r="DB84" s="158"/>
      <c r="DC84" s="159"/>
      <c r="DD84" s="158"/>
      <c r="DE84" s="159"/>
      <c r="DF84" s="158"/>
      <c r="DG84" s="159"/>
      <c r="DH84" s="158"/>
      <c r="DI84" s="159"/>
      <c r="DJ84" s="158"/>
      <c r="DK84" s="159"/>
      <c r="DL84" s="158"/>
      <c r="DM84" s="159"/>
      <c r="DN84" s="158"/>
      <c r="DO84" s="159"/>
      <c r="DP84" s="158"/>
      <c r="DQ84" s="159"/>
      <c r="DR84" s="158"/>
      <c r="DS84" s="159"/>
      <c r="DT84" s="158"/>
      <c r="DU84" s="159"/>
      <c r="DV84" s="158"/>
      <c r="DW84" s="159"/>
      <c r="DX84" s="158"/>
      <c r="DY84" s="159"/>
      <c r="DZ84" s="158"/>
      <c r="EA84" s="159"/>
      <c r="EB84" s="158"/>
      <c r="EC84" s="159"/>
      <c r="ED84" s="158"/>
      <c r="EE84" s="159"/>
      <c r="EF84" s="158"/>
      <c r="EG84" s="159"/>
      <c r="EH84" s="158"/>
      <c r="EI84" s="159"/>
      <c r="EJ84" s="158"/>
      <c r="EK84" s="159"/>
      <c r="EL84" s="158"/>
      <c r="EM84" s="159"/>
      <c r="EN84" s="158"/>
      <c r="EO84" s="159"/>
      <c r="EP84" s="158"/>
      <c r="EQ84" s="159"/>
      <c r="ER84" s="158"/>
      <c r="ES84" s="159"/>
      <c r="ET84" s="158"/>
      <c r="EU84" s="159"/>
      <c r="EV84" s="158"/>
      <c r="EW84" s="159"/>
      <c r="EX84" s="158"/>
      <c r="EY84" s="159"/>
      <c r="EZ84" s="158"/>
      <c r="FA84" s="159"/>
      <c r="FB84" s="158"/>
      <c r="FC84" s="159"/>
      <c r="FD84" s="158"/>
      <c r="FE84" s="159"/>
      <c r="FF84" s="158"/>
      <c r="FG84" s="159"/>
      <c r="FH84" s="158"/>
      <c r="FI84" s="159"/>
      <c r="FJ84" s="158"/>
      <c r="FK84" s="159"/>
      <c r="FL84" s="158"/>
      <c r="FM84" s="159"/>
      <c r="FN84" s="158"/>
      <c r="FO84" s="159"/>
      <c r="FP84" s="158"/>
      <c r="FQ84" s="159"/>
      <c r="FR84" s="158"/>
      <c r="FS84" s="159"/>
      <c r="FT84" s="158"/>
      <c r="FU84" s="159"/>
      <c r="FV84" s="158"/>
      <c r="FW84" s="159"/>
      <c r="FX84" s="158"/>
      <c r="FY84" s="159"/>
      <c r="FZ84" s="158"/>
      <c r="GA84" s="159"/>
      <c r="GB84" s="158"/>
      <c r="GC84" s="159"/>
      <c r="GD84" s="158"/>
      <c r="GE84" s="159"/>
      <c r="GF84" s="158"/>
      <c r="GG84" s="159"/>
      <c r="GH84" s="158"/>
      <c r="GI84" s="159"/>
      <c r="GJ84" s="158"/>
      <c r="GK84" s="159"/>
      <c r="GL84" s="158"/>
      <c r="GM84" s="159"/>
      <c r="GN84" s="158"/>
      <c r="GO84" s="159"/>
      <c r="GP84" s="158"/>
      <c r="GQ84" s="159"/>
      <c r="GR84" s="158"/>
      <c r="GS84" s="159"/>
      <c r="GT84" s="158"/>
      <c r="GU84" s="159"/>
      <c r="GV84" s="158"/>
      <c r="GW84" s="159"/>
      <c r="GX84" s="158"/>
      <c r="GY84" s="159"/>
      <c r="GZ84" s="158"/>
      <c r="HA84" s="159"/>
    </row>
    <row r="85" spans="1:209" s="12" customFormat="1" ht="56.25" customHeight="1" x14ac:dyDescent="0.25">
      <c r="A85" s="14" t="s">
        <v>157</v>
      </c>
      <c r="B85" s="164" t="s">
        <v>141</v>
      </c>
      <c r="C85" s="165"/>
      <c r="D85" s="15" t="s">
        <v>26</v>
      </c>
      <c r="E85" s="45">
        <f>E39-E75-E48-E59-E73</f>
        <v>92656910</v>
      </c>
      <c r="F85" s="45"/>
      <c r="G85" s="45">
        <f>G39-G75-G48-G59-G73</f>
        <v>92656910</v>
      </c>
      <c r="H85" s="54"/>
      <c r="I85" s="54"/>
      <c r="J85" s="45"/>
      <c r="K85" s="45"/>
    </row>
    <row r="86" spans="1:209" s="42" customFormat="1" ht="44.25" customHeight="1" x14ac:dyDescent="0.25">
      <c r="A86" s="55"/>
      <c r="B86" s="56"/>
      <c r="C86" s="56"/>
      <c r="D86" s="57"/>
      <c r="E86" s="58"/>
      <c r="F86" s="59"/>
      <c r="G86" s="60"/>
      <c r="H86" s="59"/>
      <c r="I86" s="59"/>
      <c r="J86" s="60"/>
      <c r="K86" s="60"/>
    </row>
    <row r="87" spans="1:209" s="42" customFormat="1" ht="44.25" customHeight="1" x14ac:dyDescent="0.25">
      <c r="A87" s="55"/>
      <c r="B87" s="56"/>
      <c r="C87" s="56"/>
      <c r="D87" s="57"/>
      <c r="E87" s="58"/>
      <c r="F87" s="59"/>
      <c r="G87" s="60"/>
      <c r="H87" s="59"/>
      <c r="I87" s="59"/>
      <c r="J87" s="60"/>
      <c r="K87" s="60"/>
    </row>
    <row r="88" spans="1:209" s="4" customFormat="1" ht="30" x14ac:dyDescent="0.5">
      <c r="A88" s="61" t="s">
        <v>142</v>
      </c>
      <c r="B88" s="61"/>
      <c r="C88" s="61"/>
      <c r="D88" s="61" t="s">
        <v>143</v>
      </c>
      <c r="E88" s="61"/>
      <c r="F88" s="61"/>
      <c r="G88" s="61"/>
      <c r="H88" s="61"/>
      <c r="I88" s="61" t="s">
        <v>144</v>
      </c>
      <c r="J88" s="61"/>
      <c r="K88" s="61"/>
    </row>
    <row r="89" spans="1:209" s="4" customFormat="1" ht="30.6" x14ac:dyDescent="0.55000000000000004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209" s="65" customFormat="1" ht="40.5" customHeight="1" x14ac:dyDescent="0.7">
      <c r="A90" s="63" t="s">
        <v>145</v>
      </c>
      <c r="B90" s="64"/>
      <c r="C90" s="64"/>
      <c r="D90" s="63" t="s">
        <v>195</v>
      </c>
      <c r="E90" s="64"/>
      <c r="F90" s="64"/>
      <c r="G90" s="64"/>
      <c r="H90" s="64"/>
      <c r="I90" s="63" t="s">
        <v>147</v>
      </c>
      <c r="J90" s="64"/>
      <c r="K90" s="64"/>
    </row>
    <row r="91" spans="1:209" s="65" customFormat="1" ht="120" customHeight="1" x14ac:dyDescent="0.7">
      <c r="A91" s="64"/>
      <c r="B91" s="64"/>
      <c r="C91" s="64"/>
      <c r="D91" s="64"/>
      <c r="E91" s="64"/>
      <c r="F91" s="64"/>
      <c r="G91" s="64"/>
      <c r="H91" s="64"/>
      <c r="I91" s="169" t="s">
        <v>196</v>
      </c>
      <c r="J91" s="169"/>
      <c r="K91" s="169"/>
    </row>
    <row r="92" spans="1:209" s="65" customFormat="1" ht="40.200000000000003" x14ac:dyDescent="0.7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1:209" s="4" customFormat="1" ht="39" customHeight="1" x14ac:dyDescent="0.6">
      <c r="A93" s="166"/>
      <c r="B93" s="166"/>
      <c r="C93" s="166"/>
      <c r="D93" s="62" t="s">
        <v>148</v>
      </c>
      <c r="E93" s="62"/>
      <c r="F93" s="62"/>
      <c r="G93" s="62"/>
      <c r="H93" s="62"/>
      <c r="I93" s="62"/>
      <c r="J93" s="62"/>
      <c r="K93" s="62"/>
    </row>
    <row r="94" spans="1:209" s="4" customFormat="1" ht="35.4" x14ac:dyDescent="0.6">
      <c r="A94" s="66"/>
      <c r="B94" s="67"/>
      <c r="C94" s="67"/>
      <c r="D94" s="62" t="s">
        <v>149</v>
      </c>
      <c r="E94" s="62"/>
      <c r="F94" s="62"/>
      <c r="G94" s="62"/>
      <c r="H94" s="62"/>
      <c r="I94" s="63" t="s">
        <v>176</v>
      </c>
      <c r="J94" s="62"/>
      <c r="K94" s="62"/>
    </row>
    <row r="95" spans="1:209" s="4" customFormat="1" ht="30.6" x14ac:dyDescent="0.55000000000000004">
      <c r="A95" s="68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209" s="4" customFormat="1" ht="30.6" x14ac:dyDescent="0.55000000000000004">
      <c r="A96" s="69" t="s">
        <v>151</v>
      </c>
      <c r="B96" s="62"/>
      <c r="C96" s="69"/>
      <c r="D96" s="62"/>
      <c r="E96" s="69" t="s">
        <v>151</v>
      </c>
      <c r="F96" s="62"/>
      <c r="G96" s="62"/>
      <c r="H96" s="62"/>
      <c r="I96" s="62"/>
      <c r="J96" s="69" t="s">
        <v>151</v>
      </c>
      <c r="K96" s="62"/>
    </row>
    <row r="97" spans="1:11" s="4" customFormat="1" ht="22.8" x14ac:dyDescent="0.4">
      <c r="A97" s="70"/>
      <c r="B97" s="70"/>
      <c r="C97" s="71"/>
      <c r="D97" s="71"/>
      <c r="E97" s="71"/>
      <c r="F97" s="71"/>
      <c r="G97" s="71"/>
      <c r="H97" s="71"/>
      <c r="I97" s="71"/>
      <c r="J97" s="71"/>
      <c r="K97" s="71"/>
    </row>
    <row r="98" spans="1:11" s="4" customFormat="1" ht="22.8" x14ac:dyDescent="0.4">
      <c r="A98" s="70"/>
      <c r="B98" s="70"/>
      <c r="C98" s="72"/>
      <c r="D98" s="71"/>
      <c r="E98" s="71"/>
      <c r="F98" s="71"/>
      <c r="G98" s="71"/>
      <c r="H98" s="71"/>
      <c r="I98" s="71"/>
      <c r="J98" s="71"/>
      <c r="K98" s="71"/>
    </row>
    <row r="99" spans="1:11" s="4" customFormat="1" ht="15.6" x14ac:dyDescent="0.3">
      <c r="A99" s="73"/>
      <c r="B99" s="73"/>
      <c r="F99" s="74"/>
      <c r="G99" s="74"/>
      <c r="H99" s="74"/>
      <c r="I99" s="74"/>
      <c r="J99" s="74"/>
      <c r="K99" s="74"/>
    </row>
    <row r="100" spans="1:11" s="4" customFormat="1" ht="15.6" x14ac:dyDescent="0.3">
      <c r="A100" s="73"/>
      <c r="B100" s="73"/>
      <c r="F100" s="74"/>
      <c r="G100" s="74"/>
      <c r="H100" s="74"/>
      <c r="I100" s="74"/>
      <c r="J100" s="74"/>
      <c r="K100" s="74"/>
    </row>
    <row r="101" spans="1:11" s="4" customFormat="1" ht="15.6" x14ac:dyDescent="0.3">
      <c r="A101" s="73"/>
      <c r="B101" s="73"/>
      <c r="F101" s="74"/>
      <c r="G101" s="74"/>
      <c r="H101" s="74"/>
      <c r="I101" s="167"/>
      <c r="J101" s="168"/>
      <c r="K101" s="74"/>
    </row>
    <row r="102" spans="1:11" s="4" customFormat="1" ht="15.6" x14ac:dyDescent="0.3">
      <c r="A102" s="73"/>
      <c r="B102" s="73"/>
      <c r="F102" s="74"/>
      <c r="G102" s="74"/>
      <c r="H102" s="74"/>
      <c r="I102" s="74"/>
      <c r="J102" s="74"/>
      <c r="K102" s="74"/>
    </row>
    <row r="103" spans="1:11" s="4" customFormat="1" ht="15.6" x14ac:dyDescent="0.3">
      <c r="A103" s="73"/>
      <c r="B103" s="73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1:11" s="4" customFormat="1" ht="15.6" x14ac:dyDescent="0.3">
      <c r="A104" s="73"/>
      <c r="B104" s="73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1:11" s="4" customFormat="1" ht="15.6" x14ac:dyDescent="0.3">
      <c r="A105" s="73"/>
      <c r="B105" s="73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4" customFormat="1" ht="15.6" x14ac:dyDescent="0.3">
      <c r="A106" s="73"/>
      <c r="B106" s="73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4" customFormat="1" ht="15.6" x14ac:dyDescent="0.3">
      <c r="A107" s="73"/>
      <c r="B107" s="73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4" customFormat="1" ht="15.6" x14ac:dyDescent="0.3">
      <c r="A108" s="73"/>
      <c r="B108" s="73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4" customFormat="1" ht="15.6" x14ac:dyDescent="0.3">
      <c r="A109" s="73"/>
      <c r="B109" s="73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4" customFormat="1" ht="15.6" x14ac:dyDescent="0.3">
      <c r="A110" s="73"/>
      <c r="B110" s="73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4" customFormat="1" ht="15.6" x14ac:dyDescent="0.3">
      <c r="A111" s="73"/>
      <c r="B111" s="73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 s="4" customFormat="1" ht="15.6" x14ac:dyDescent="0.3">
      <c r="A112" s="73"/>
      <c r="B112" s="73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1:10" s="4" customFormat="1" ht="13.2" x14ac:dyDescent="0.25">
      <c r="A113" s="73"/>
      <c r="B113" s="73"/>
    </row>
    <row r="114" spans="1:10" s="4" customFormat="1" ht="13.2" x14ac:dyDescent="0.25">
      <c r="A114" s="73"/>
      <c r="B114" s="73"/>
    </row>
    <row r="115" spans="1:10" s="4" customFormat="1" ht="13.2" x14ac:dyDescent="0.25">
      <c r="A115" s="73"/>
      <c r="B115" s="73"/>
    </row>
    <row r="116" spans="1:10" s="4" customFormat="1" ht="13.2" x14ac:dyDescent="0.25">
      <c r="A116" s="73"/>
      <c r="B116" s="73"/>
      <c r="J116" s="77"/>
    </row>
    <row r="117" spans="1:10" s="4" customFormat="1" ht="13.2" x14ac:dyDescent="0.25">
      <c r="A117" s="73"/>
      <c r="B117" s="73"/>
    </row>
    <row r="118" spans="1:10" s="4" customFormat="1" ht="13.2" x14ac:dyDescent="0.25">
      <c r="A118" s="73"/>
      <c r="B118" s="73"/>
    </row>
    <row r="119" spans="1:10" s="4" customFormat="1" ht="13.2" x14ac:dyDescent="0.25">
      <c r="A119" s="73"/>
      <c r="B119" s="73"/>
    </row>
    <row r="120" spans="1:10" s="4" customFormat="1" ht="13.2" x14ac:dyDescent="0.25">
      <c r="A120" s="73"/>
      <c r="B120" s="73"/>
    </row>
    <row r="121" spans="1:10" s="4" customFormat="1" ht="13.2" x14ac:dyDescent="0.25">
      <c r="A121" s="73"/>
      <c r="B121" s="73"/>
    </row>
    <row r="122" spans="1:10" s="4" customFormat="1" ht="13.2" x14ac:dyDescent="0.25">
      <c r="A122" s="73"/>
      <c r="B122" s="73"/>
    </row>
    <row r="123" spans="1:10" s="4" customFormat="1" ht="13.2" x14ac:dyDescent="0.25">
      <c r="A123" s="73"/>
      <c r="B123" s="73"/>
    </row>
    <row r="124" spans="1:10" s="4" customFormat="1" ht="13.2" x14ac:dyDescent="0.25">
      <c r="A124" s="73"/>
      <c r="B124" s="73"/>
    </row>
    <row r="125" spans="1:10" s="4" customFormat="1" ht="13.2" x14ac:dyDescent="0.25">
      <c r="A125" s="73"/>
      <c r="B125" s="73"/>
    </row>
    <row r="126" spans="1:10" s="4" customFormat="1" ht="13.2" x14ac:dyDescent="0.25">
      <c r="A126" s="73"/>
      <c r="B126" s="73"/>
    </row>
    <row r="127" spans="1:10" s="4" customFormat="1" ht="13.2" x14ac:dyDescent="0.25">
      <c r="A127" s="73"/>
      <c r="B127" s="73"/>
    </row>
    <row r="128" spans="1:10" s="4" customFormat="1" ht="13.2" x14ac:dyDescent="0.25">
      <c r="A128" s="73"/>
      <c r="B128" s="73"/>
    </row>
    <row r="129" spans="1:2" s="4" customFormat="1" ht="13.2" x14ac:dyDescent="0.25">
      <c r="A129" s="73"/>
      <c r="B129" s="73"/>
    </row>
    <row r="130" spans="1:2" s="4" customFormat="1" ht="13.2" x14ac:dyDescent="0.25">
      <c r="A130" s="73"/>
      <c r="B130" s="73"/>
    </row>
    <row r="131" spans="1:2" s="4" customFormat="1" ht="13.2" x14ac:dyDescent="0.25">
      <c r="A131" s="73"/>
      <c r="B131" s="73"/>
    </row>
    <row r="132" spans="1:2" s="4" customFormat="1" ht="13.2" x14ac:dyDescent="0.25">
      <c r="A132" s="73"/>
      <c r="B132" s="73"/>
    </row>
    <row r="133" spans="1:2" s="4" customFormat="1" ht="13.2" x14ac:dyDescent="0.25">
      <c r="A133" s="73"/>
      <c r="B133" s="73"/>
    </row>
    <row r="134" spans="1:2" s="4" customFormat="1" ht="13.2" x14ac:dyDescent="0.25">
      <c r="A134" s="73"/>
      <c r="B134" s="73"/>
    </row>
    <row r="135" spans="1:2" s="4" customFormat="1" ht="13.2" x14ac:dyDescent="0.25">
      <c r="A135" s="73"/>
      <c r="B135" s="73"/>
    </row>
    <row r="136" spans="1:2" s="4" customFormat="1" ht="13.2" x14ac:dyDescent="0.25">
      <c r="A136" s="73"/>
      <c r="B136" s="73"/>
    </row>
    <row r="137" spans="1:2" s="4" customFormat="1" ht="13.2" x14ac:dyDescent="0.25">
      <c r="A137" s="73"/>
      <c r="B137" s="73"/>
    </row>
    <row r="138" spans="1:2" s="4" customFormat="1" ht="13.2" x14ac:dyDescent="0.25">
      <c r="A138" s="73"/>
      <c r="B138" s="73"/>
    </row>
    <row r="139" spans="1:2" s="4" customFormat="1" ht="13.2" x14ac:dyDescent="0.25">
      <c r="A139" s="73"/>
      <c r="B139" s="73"/>
    </row>
    <row r="140" spans="1:2" s="4" customFormat="1" ht="13.2" x14ac:dyDescent="0.25">
      <c r="A140" s="73"/>
      <c r="B140" s="73"/>
    </row>
    <row r="141" spans="1:2" s="4" customFormat="1" ht="13.2" x14ac:dyDescent="0.25">
      <c r="A141" s="73"/>
      <c r="B141" s="73"/>
    </row>
    <row r="142" spans="1:2" s="4" customFormat="1" ht="13.2" x14ac:dyDescent="0.25">
      <c r="A142" s="73"/>
      <c r="B142" s="73"/>
    </row>
    <row r="143" spans="1:2" s="4" customFormat="1" ht="13.2" x14ac:dyDescent="0.25">
      <c r="A143" s="73"/>
      <c r="B143" s="73"/>
    </row>
    <row r="144" spans="1:2" s="4" customFormat="1" ht="13.2" x14ac:dyDescent="0.25">
      <c r="A144" s="73"/>
      <c r="B144" s="73"/>
    </row>
    <row r="145" spans="1:2" s="4" customFormat="1" ht="13.2" x14ac:dyDescent="0.25">
      <c r="A145" s="73"/>
      <c r="B145" s="73"/>
    </row>
    <row r="146" spans="1:2" s="4" customFormat="1" ht="13.2" x14ac:dyDescent="0.25">
      <c r="A146" s="73"/>
      <c r="B146" s="73"/>
    </row>
    <row r="147" spans="1:2" s="4" customFormat="1" ht="13.2" x14ac:dyDescent="0.25">
      <c r="A147" s="73"/>
      <c r="B147" s="73"/>
    </row>
    <row r="148" spans="1:2" s="4" customFormat="1" ht="13.2" x14ac:dyDescent="0.25">
      <c r="A148" s="73"/>
      <c r="B148" s="73"/>
    </row>
    <row r="149" spans="1:2" s="4" customFormat="1" ht="13.2" x14ac:dyDescent="0.25">
      <c r="A149" s="73"/>
      <c r="B149" s="73"/>
    </row>
    <row r="150" spans="1:2" s="4" customFormat="1" ht="13.2" x14ac:dyDescent="0.25">
      <c r="A150" s="73"/>
      <c r="B150" s="73"/>
    </row>
    <row r="151" spans="1:2" s="4" customFormat="1" ht="13.2" x14ac:dyDescent="0.25">
      <c r="A151" s="73"/>
      <c r="B151" s="73"/>
    </row>
    <row r="152" spans="1:2" s="4" customFormat="1" ht="13.2" x14ac:dyDescent="0.25">
      <c r="A152" s="73"/>
      <c r="B152" s="73"/>
    </row>
    <row r="153" spans="1:2" s="4" customFormat="1" ht="13.2" x14ac:dyDescent="0.25">
      <c r="A153" s="73"/>
      <c r="B153" s="73"/>
    </row>
    <row r="154" spans="1:2" s="4" customFormat="1" ht="13.2" x14ac:dyDescent="0.25">
      <c r="A154" s="73"/>
      <c r="B154" s="73"/>
    </row>
    <row r="155" spans="1:2" s="4" customFormat="1" ht="13.2" x14ac:dyDescent="0.25">
      <c r="A155" s="73"/>
      <c r="B155" s="73"/>
    </row>
    <row r="156" spans="1:2" s="4" customFormat="1" ht="13.2" x14ac:dyDescent="0.25">
      <c r="A156" s="73"/>
      <c r="B156" s="73"/>
    </row>
    <row r="157" spans="1:2" s="4" customFormat="1" ht="13.2" x14ac:dyDescent="0.25">
      <c r="A157" s="73"/>
      <c r="B157" s="73"/>
    </row>
    <row r="158" spans="1:2" s="4" customFormat="1" ht="13.2" x14ac:dyDescent="0.25">
      <c r="A158" s="73"/>
      <c r="B158" s="73"/>
    </row>
    <row r="159" spans="1:2" s="4" customFormat="1" ht="13.2" x14ac:dyDescent="0.25">
      <c r="A159" s="73"/>
      <c r="B159" s="73"/>
    </row>
    <row r="160" spans="1:2" s="4" customFormat="1" ht="13.2" x14ac:dyDescent="0.25">
      <c r="A160" s="73"/>
      <c r="B160" s="73"/>
    </row>
    <row r="161" spans="1:2" s="4" customFormat="1" ht="13.2" x14ac:dyDescent="0.25">
      <c r="A161" s="73"/>
      <c r="B161" s="73"/>
    </row>
    <row r="162" spans="1:2" s="4" customFormat="1" ht="13.2" x14ac:dyDescent="0.25">
      <c r="A162" s="73"/>
      <c r="B162" s="73"/>
    </row>
    <row r="163" spans="1:2" s="4" customFormat="1" ht="13.2" x14ac:dyDescent="0.25">
      <c r="A163" s="73"/>
      <c r="B163" s="73"/>
    </row>
    <row r="164" spans="1:2" s="4" customFormat="1" ht="13.2" x14ac:dyDescent="0.25">
      <c r="A164" s="73"/>
      <c r="B164" s="73"/>
    </row>
    <row r="165" spans="1:2" s="4" customFormat="1" ht="13.2" x14ac:dyDescent="0.25">
      <c r="A165" s="73"/>
      <c r="B165" s="73"/>
    </row>
    <row r="166" spans="1:2" s="4" customFormat="1" ht="13.2" x14ac:dyDescent="0.25">
      <c r="A166" s="73"/>
      <c r="B166" s="73"/>
    </row>
    <row r="167" spans="1:2" s="4" customFormat="1" ht="13.2" x14ac:dyDescent="0.25">
      <c r="A167" s="73"/>
      <c r="B167" s="73"/>
    </row>
    <row r="168" spans="1:2" s="4" customFormat="1" ht="13.2" x14ac:dyDescent="0.25">
      <c r="A168" s="73"/>
      <c r="B168" s="73"/>
    </row>
    <row r="169" spans="1:2" s="4" customFormat="1" ht="13.2" x14ac:dyDescent="0.25">
      <c r="A169" s="73"/>
      <c r="B169" s="73"/>
    </row>
    <row r="170" spans="1:2" s="4" customFormat="1" ht="13.2" x14ac:dyDescent="0.25">
      <c r="A170" s="73"/>
      <c r="B170" s="73"/>
    </row>
    <row r="171" spans="1:2" s="4" customFormat="1" ht="13.2" x14ac:dyDescent="0.25">
      <c r="A171" s="73"/>
      <c r="B171" s="73"/>
    </row>
    <row r="172" spans="1:2" s="4" customFormat="1" ht="13.2" x14ac:dyDescent="0.25">
      <c r="A172" s="73"/>
      <c r="B172" s="73"/>
    </row>
    <row r="173" spans="1:2" s="4" customFormat="1" ht="13.2" x14ac:dyDescent="0.25">
      <c r="A173" s="73"/>
      <c r="B173" s="73"/>
    </row>
    <row r="174" spans="1:2" s="4" customFormat="1" ht="13.2" x14ac:dyDescent="0.25">
      <c r="A174" s="73"/>
      <c r="B174" s="73"/>
    </row>
    <row r="175" spans="1:2" s="4" customFormat="1" ht="13.2" x14ac:dyDescent="0.25">
      <c r="A175" s="73"/>
      <c r="B175" s="73"/>
    </row>
    <row r="176" spans="1:2" s="4" customFormat="1" ht="13.2" x14ac:dyDescent="0.25">
      <c r="A176" s="73"/>
      <c r="B176" s="73"/>
    </row>
    <row r="177" spans="1:2" s="4" customFormat="1" ht="13.2" x14ac:dyDescent="0.25">
      <c r="A177" s="73"/>
      <c r="B177" s="73"/>
    </row>
    <row r="178" spans="1:2" s="4" customFormat="1" ht="13.2" x14ac:dyDescent="0.25">
      <c r="A178" s="73"/>
      <c r="B178" s="73"/>
    </row>
    <row r="179" spans="1:2" s="4" customFormat="1" ht="13.2" x14ac:dyDescent="0.25">
      <c r="A179" s="73"/>
      <c r="B179" s="73"/>
    </row>
    <row r="180" spans="1:2" s="4" customFormat="1" ht="13.2" x14ac:dyDescent="0.25">
      <c r="A180" s="73"/>
      <c r="B180" s="73"/>
    </row>
    <row r="181" spans="1:2" s="4" customFormat="1" ht="13.2" x14ac:dyDescent="0.25">
      <c r="A181" s="73"/>
      <c r="B181" s="73"/>
    </row>
    <row r="182" spans="1:2" s="4" customFormat="1" ht="13.2" x14ac:dyDescent="0.25">
      <c r="A182" s="73"/>
      <c r="B182" s="73"/>
    </row>
    <row r="183" spans="1:2" s="4" customFormat="1" ht="13.2" x14ac:dyDescent="0.25">
      <c r="A183" s="73"/>
      <c r="B183" s="73"/>
    </row>
    <row r="184" spans="1:2" s="4" customFormat="1" ht="13.2" x14ac:dyDescent="0.25">
      <c r="A184" s="73"/>
      <c r="B184" s="73"/>
    </row>
    <row r="185" spans="1:2" s="4" customFormat="1" ht="13.2" x14ac:dyDescent="0.25">
      <c r="A185" s="73"/>
      <c r="B185" s="73"/>
    </row>
    <row r="186" spans="1:2" s="4" customFormat="1" ht="13.2" x14ac:dyDescent="0.25">
      <c r="A186" s="73"/>
      <c r="B186" s="73"/>
    </row>
    <row r="187" spans="1:2" s="4" customFormat="1" ht="13.2" x14ac:dyDescent="0.25">
      <c r="A187" s="73"/>
      <c r="B187" s="73"/>
    </row>
    <row r="188" spans="1:2" s="4" customFormat="1" ht="13.2" x14ac:dyDescent="0.25">
      <c r="A188" s="73"/>
      <c r="B188" s="73"/>
    </row>
    <row r="189" spans="1:2" s="4" customFormat="1" ht="13.2" x14ac:dyDescent="0.25">
      <c r="A189" s="73"/>
      <c r="B189" s="73"/>
    </row>
    <row r="190" spans="1:2" s="4" customFormat="1" ht="13.2" x14ac:dyDescent="0.25">
      <c r="A190" s="73"/>
      <c r="B190" s="73"/>
    </row>
    <row r="191" spans="1:2" s="4" customFormat="1" ht="13.2" x14ac:dyDescent="0.25">
      <c r="A191" s="73"/>
      <c r="B191" s="73"/>
    </row>
    <row r="192" spans="1:2" s="4" customFormat="1" ht="13.2" x14ac:dyDescent="0.25">
      <c r="A192" s="73"/>
      <c r="B192" s="73"/>
    </row>
    <row r="193" spans="1:2" s="4" customFormat="1" ht="13.2" x14ac:dyDescent="0.25">
      <c r="A193" s="73"/>
      <c r="B193" s="73"/>
    </row>
    <row r="194" spans="1:2" s="4" customFormat="1" ht="13.2" x14ac:dyDescent="0.25">
      <c r="A194" s="73"/>
      <c r="B194" s="73"/>
    </row>
    <row r="195" spans="1:2" s="4" customFormat="1" ht="13.2" x14ac:dyDescent="0.25">
      <c r="A195" s="73"/>
      <c r="B195" s="73"/>
    </row>
    <row r="196" spans="1:2" s="4" customFormat="1" ht="13.2" x14ac:dyDescent="0.25">
      <c r="A196" s="73"/>
      <c r="B196" s="73"/>
    </row>
    <row r="197" spans="1:2" s="4" customFormat="1" ht="13.2" x14ac:dyDescent="0.25">
      <c r="A197" s="73"/>
      <c r="B197" s="73"/>
    </row>
    <row r="198" spans="1:2" s="4" customFormat="1" ht="13.2" x14ac:dyDescent="0.25">
      <c r="A198" s="73"/>
      <c r="B198" s="73"/>
    </row>
    <row r="199" spans="1:2" s="4" customFormat="1" ht="13.2" x14ac:dyDescent="0.25">
      <c r="A199" s="73"/>
      <c r="B199" s="73"/>
    </row>
    <row r="200" spans="1:2" s="4" customFormat="1" ht="13.2" x14ac:dyDescent="0.25">
      <c r="A200" s="73"/>
      <c r="B200" s="73"/>
    </row>
    <row r="201" spans="1:2" s="4" customFormat="1" ht="13.2" x14ac:dyDescent="0.25">
      <c r="A201" s="73"/>
      <c r="B201" s="73"/>
    </row>
    <row r="202" spans="1:2" s="4" customFormat="1" ht="13.2" x14ac:dyDescent="0.25">
      <c r="A202" s="73"/>
      <c r="B202" s="73"/>
    </row>
    <row r="203" spans="1:2" s="4" customFormat="1" ht="13.2" x14ac:dyDescent="0.25">
      <c r="A203" s="73"/>
      <c r="B203" s="73"/>
    </row>
    <row r="204" spans="1:2" s="4" customFormat="1" ht="13.2" x14ac:dyDescent="0.25">
      <c r="A204" s="73"/>
      <c r="B204" s="73"/>
    </row>
    <row r="205" spans="1:2" s="4" customFormat="1" ht="13.2" x14ac:dyDescent="0.25">
      <c r="A205" s="73"/>
      <c r="B205" s="73"/>
    </row>
    <row r="206" spans="1:2" s="4" customFormat="1" ht="13.2" x14ac:dyDescent="0.25">
      <c r="A206" s="73"/>
      <c r="B206" s="73"/>
    </row>
    <row r="207" spans="1:2" s="4" customFormat="1" ht="13.2" x14ac:dyDescent="0.25">
      <c r="A207" s="73"/>
      <c r="B207" s="73"/>
    </row>
    <row r="208" spans="1:2" s="4" customFormat="1" ht="13.2" x14ac:dyDescent="0.25">
      <c r="A208" s="73"/>
      <c r="B208" s="73"/>
    </row>
    <row r="209" spans="1:2" s="4" customFormat="1" ht="13.2" x14ac:dyDescent="0.25">
      <c r="A209" s="73"/>
      <c r="B209" s="73"/>
    </row>
    <row r="210" spans="1:2" s="4" customFormat="1" ht="13.2" x14ac:dyDescent="0.25">
      <c r="A210" s="73"/>
      <c r="B210" s="73"/>
    </row>
    <row r="211" spans="1:2" s="4" customFormat="1" ht="13.2" x14ac:dyDescent="0.25">
      <c r="A211" s="73"/>
      <c r="B211" s="73"/>
    </row>
    <row r="212" spans="1:2" s="4" customFormat="1" ht="13.2" x14ac:dyDescent="0.25">
      <c r="A212" s="73"/>
      <c r="B212" s="73"/>
    </row>
    <row r="213" spans="1:2" s="4" customFormat="1" ht="13.2" x14ac:dyDescent="0.25">
      <c r="A213" s="73"/>
      <c r="B213" s="73"/>
    </row>
    <row r="214" spans="1:2" s="4" customFormat="1" ht="13.2" x14ac:dyDescent="0.25">
      <c r="A214" s="73"/>
      <c r="B214" s="73"/>
    </row>
    <row r="215" spans="1:2" s="4" customFormat="1" ht="13.2" x14ac:dyDescent="0.25">
      <c r="A215" s="73"/>
      <c r="B215" s="73"/>
    </row>
    <row r="216" spans="1:2" s="4" customFormat="1" ht="13.2" x14ac:dyDescent="0.25">
      <c r="A216" s="73"/>
      <c r="B216" s="73"/>
    </row>
    <row r="217" spans="1:2" s="4" customFormat="1" ht="13.2" x14ac:dyDescent="0.25">
      <c r="A217" s="73"/>
      <c r="B217" s="73"/>
    </row>
    <row r="218" spans="1:2" s="4" customFormat="1" ht="13.2" x14ac:dyDescent="0.25">
      <c r="A218" s="73"/>
      <c r="B218" s="73"/>
    </row>
    <row r="219" spans="1:2" s="4" customFormat="1" ht="13.2" x14ac:dyDescent="0.25">
      <c r="A219" s="73"/>
      <c r="B219" s="73"/>
    </row>
    <row r="220" spans="1:2" s="4" customFormat="1" ht="13.2" x14ac:dyDescent="0.25">
      <c r="A220" s="73"/>
      <c r="B220" s="73"/>
    </row>
    <row r="221" spans="1:2" s="4" customFormat="1" ht="13.2" x14ac:dyDescent="0.25">
      <c r="A221" s="73"/>
      <c r="B221" s="73"/>
    </row>
    <row r="222" spans="1:2" s="4" customFormat="1" ht="13.2" x14ac:dyDescent="0.25">
      <c r="A222" s="73"/>
      <c r="B222" s="73"/>
    </row>
    <row r="223" spans="1:2" s="4" customFormat="1" ht="13.2" x14ac:dyDescent="0.25">
      <c r="A223" s="73"/>
      <c r="B223" s="73"/>
    </row>
    <row r="224" spans="1:2" s="4" customFormat="1" ht="13.2" x14ac:dyDescent="0.25">
      <c r="A224" s="73"/>
      <c r="B224" s="73"/>
    </row>
    <row r="225" spans="1:2" s="4" customFormat="1" ht="13.2" x14ac:dyDescent="0.25">
      <c r="A225" s="73"/>
      <c r="B225" s="73"/>
    </row>
    <row r="226" spans="1:2" s="4" customFormat="1" ht="13.2" x14ac:dyDescent="0.25">
      <c r="A226" s="73"/>
      <c r="B226" s="73"/>
    </row>
    <row r="227" spans="1:2" s="4" customFormat="1" ht="13.2" x14ac:dyDescent="0.25">
      <c r="A227" s="73"/>
      <c r="B227" s="73"/>
    </row>
    <row r="228" spans="1:2" s="4" customFormat="1" ht="13.2" x14ac:dyDescent="0.25">
      <c r="A228" s="73"/>
      <c r="B228" s="73"/>
    </row>
    <row r="229" spans="1:2" s="4" customFormat="1" ht="13.2" x14ac:dyDescent="0.25">
      <c r="A229" s="73"/>
      <c r="B229" s="73"/>
    </row>
    <row r="230" spans="1:2" s="4" customFormat="1" ht="13.2" x14ac:dyDescent="0.25">
      <c r="A230" s="73"/>
      <c r="B230" s="73"/>
    </row>
    <row r="231" spans="1:2" s="4" customFormat="1" ht="13.2" x14ac:dyDescent="0.25">
      <c r="A231" s="73"/>
      <c r="B231" s="73"/>
    </row>
    <row r="232" spans="1:2" s="4" customFormat="1" ht="13.2" x14ac:dyDescent="0.25">
      <c r="A232" s="73"/>
      <c r="B232" s="73"/>
    </row>
    <row r="233" spans="1:2" s="4" customFormat="1" ht="13.2" x14ac:dyDescent="0.25">
      <c r="A233" s="73"/>
      <c r="B233" s="73"/>
    </row>
    <row r="234" spans="1:2" s="4" customFormat="1" ht="13.2" x14ac:dyDescent="0.25">
      <c r="A234" s="73"/>
      <c r="B234" s="73"/>
    </row>
    <row r="235" spans="1:2" s="4" customFormat="1" ht="13.2" x14ac:dyDescent="0.25">
      <c r="A235" s="73"/>
      <c r="B235" s="73"/>
    </row>
    <row r="236" spans="1:2" s="4" customFormat="1" ht="13.2" x14ac:dyDescent="0.25">
      <c r="A236" s="73"/>
      <c r="B236" s="73"/>
    </row>
    <row r="237" spans="1:2" s="4" customFormat="1" ht="13.2" x14ac:dyDescent="0.25">
      <c r="A237" s="73"/>
      <c r="B237" s="73"/>
    </row>
    <row r="238" spans="1:2" s="4" customFormat="1" ht="13.2" x14ac:dyDescent="0.25">
      <c r="A238" s="73"/>
      <c r="B238" s="73"/>
    </row>
    <row r="239" spans="1:2" s="4" customFormat="1" ht="13.2" x14ac:dyDescent="0.25">
      <c r="A239" s="73"/>
      <c r="B239" s="73"/>
    </row>
    <row r="240" spans="1:2" s="4" customFormat="1" ht="13.2" x14ac:dyDescent="0.25">
      <c r="A240" s="73"/>
      <c r="B240" s="73"/>
    </row>
    <row r="241" spans="1:2" s="4" customFormat="1" ht="13.2" x14ac:dyDescent="0.25">
      <c r="A241" s="73"/>
      <c r="B241" s="73"/>
    </row>
    <row r="242" spans="1:2" s="4" customFormat="1" ht="13.2" x14ac:dyDescent="0.25">
      <c r="A242" s="73"/>
      <c r="B242" s="73"/>
    </row>
    <row r="243" spans="1:2" s="4" customFormat="1" ht="13.2" x14ac:dyDescent="0.25">
      <c r="A243" s="73"/>
      <c r="B243" s="73"/>
    </row>
    <row r="244" spans="1:2" s="4" customFormat="1" ht="13.2" x14ac:dyDescent="0.25">
      <c r="A244" s="73"/>
      <c r="B244" s="73"/>
    </row>
    <row r="245" spans="1:2" s="4" customFormat="1" ht="13.2" x14ac:dyDescent="0.25">
      <c r="A245" s="73"/>
      <c r="B245" s="73"/>
    </row>
    <row r="246" spans="1:2" s="4" customFormat="1" ht="13.2" x14ac:dyDescent="0.25">
      <c r="A246" s="73"/>
      <c r="B246" s="73"/>
    </row>
    <row r="247" spans="1:2" s="4" customFormat="1" ht="13.2" x14ac:dyDescent="0.25">
      <c r="A247" s="73"/>
      <c r="B247" s="73"/>
    </row>
    <row r="248" spans="1:2" s="4" customFormat="1" ht="13.2" x14ac:dyDescent="0.25">
      <c r="A248" s="73"/>
      <c r="B248" s="73"/>
    </row>
    <row r="249" spans="1:2" s="4" customFormat="1" ht="13.2" x14ac:dyDescent="0.25">
      <c r="A249" s="73"/>
      <c r="B249" s="73"/>
    </row>
    <row r="250" spans="1:2" s="4" customFormat="1" ht="13.2" x14ac:dyDescent="0.25">
      <c r="A250" s="73"/>
      <c r="B250" s="73"/>
    </row>
    <row r="251" spans="1:2" s="4" customFormat="1" ht="13.2" x14ac:dyDescent="0.25">
      <c r="A251" s="73"/>
      <c r="B251" s="73"/>
    </row>
    <row r="252" spans="1:2" s="4" customFormat="1" ht="13.2" x14ac:dyDescent="0.25">
      <c r="A252" s="73"/>
      <c r="B252" s="73"/>
    </row>
    <row r="253" spans="1:2" s="4" customFormat="1" ht="13.2" x14ac:dyDescent="0.25">
      <c r="A253" s="73"/>
      <c r="B253" s="73"/>
    </row>
    <row r="254" spans="1:2" s="4" customFormat="1" ht="13.2" x14ac:dyDescent="0.25">
      <c r="A254" s="73"/>
      <c r="B254" s="73"/>
    </row>
    <row r="255" spans="1:2" s="4" customFormat="1" ht="13.2" x14ac:dyDescent="0.25">
      <c r="A255" s="73"/>
      <c r="B255" s="73"/>
    </row>
    <row r="256" spans="1:2" s="4" customFormat="1" ht="13.2" x14ac:dyDescent="0.25">
      <c r="A256" s="73"/>
      <c r="B256" s="73"/>
    </row>
    <row r="257" spans="1:2" s="4" customFormat="1" ht="13.2" x14ac:dyDescent="0.25">
      <c r="A257" s="73"/>
      <c r="B257" s="73"/>
    </row>
    <row r="258" spans="1:2" s="4" customFormat="1" ht="13.2" x14ac:dyDescent="0.25">
      <c r="A258" s="73"/>
      <c r="B258" s="73"/>
    </row>
    <row r="259" spans="1:2" s="4" customFormat="1" ht="13.2" x14ac:dyDescent="0.25">
      <c r="A259" s="73"/>
      <c r="B259" s="73"/>
    </row>
    <row r="260" spans="1:2" s="4" customFormat="1" ht="13.2" x14ac:dyDescent="0.25">
      <c r="A260" s="73"/>
      <c r="B260" s="73"/>
    </row>
    <row r="261" spans="1:2" s="4" customFormat="1" ht="13.2" x14ac:dyDescent="0.25">
      <c r="A261" s="73"/>
      <c r="B261" s="73"/>
    </row>
    <row r="262" spans="1:2" s="4" customFormat="1" ht="13.2" x14ac:dyDescent="0.25">
      <c r="A262" s="73"/>
      <c r="B262" s="73"/>
    </row>
    <row r="263" spans="1:2" s="4" customFormat="1" ht="13.2" x14ac:dyDescent="0.25">
      <c r="A263" s="73"/>
      <c r="B263" s="73"/>
    </row>
    <row r="264" spans="1:2" s="4" customFormat="1" ht="13.2" x14ac:dyDescent="0.25">
      <c r="A264" s="73"/>
      <c r="B264" s="73"/>
    </row>
    <row r="265" spans="1:2" s="4" customFormat="1" ht="13.2" x14ac:dyDescent="0.25">
      <c r="A265" s="73"/>
      <c r="B265" s="73"/>
    </row>
    <row r="266" spans="1:2" s="4" customFormat="1" ht="13.2" x14ac:dyDescent="0.25">
      <c r="A266" s="73"/>
      <c r="B266" s="73"/>
    </row>
    <row r="267" spans="1:2" s="4" customFormat="1" ht="13.2" x14ac:dyDescent="0.25">
      <c r="A267" s="73"/>
      <c r="B267" s="73"/>
    </row>
    <row r="268" spans="1:2" s="4" customFormat="1" ht="13.2" x14ac:dyDescent="0.25">
      <c r="A268" s="73"/>
      <c r="B268" s="73"/>
    </row>
    <row r="269" spans="1:2" s="4" customFormat="1" ht="13.2" x14ac:dyDescent="0.25">
      <c r="A269" s="73"/>
      <c r="B269" s="73"/>
    </row>
    <row r="270" spans="1:2" s="4" customFormat="1" ht="13.2" x14ac:dyDescent="0.25">
      <c r="A270" s="73"/>
      <c r="B270" s="73"/>
    </row>
    <row r="271" spans="1:2" s="4" customFormat="1" ht="13.2" x14ac:dyDescent="0.25">
      <c r="A271" s="73"/>
      <c r="B271" s="73"/>
    </row>
    <row r="272" spans="1:2" s="4" customFormat="1" ht="13.2" x14ac:dyDescent="0.25">
      <c r="A272" s="73"/>
      <c r="B272" s="73"/>
    </row>
    <row r="273" spans="1:2" s="4" customFormat="1" ht="13.2" x14ac:dyDescent="0.25">
      <c r="A273" s="73"/>
      <c r="B273" s="73"/>
    </row>
    <row r="274" spans="1:2" s="4" customFormat="1" ht="13.2" x14ac:dyDescent="0.25">
      <c r="A274" s="73"/>
      <c r="B274" s="73"/>
    </row>
    <row r="275" spans="1:2" s="4" customFormat="1" ht="13.2" x14ac:dyDescent="0.25">
      <c r="A275" s="73"/>
      <c r="B275" s="73"/>
    </row>
    <row r="276" spans="1:2" s="4" customFormat="1" ht="13.2" x14ac:dyDescent="0.25">
      <c r="A276" s="73"/>
      <c r="B276" s="73"/>
    </row>
    <row r="277" spans="1:2" s="4" customFormat="1" ht="13.2" x14ac:dyDescent="0.25">
      <c r="A277" s="73"/>
      <c r="B277" s="73"/>
    </row>
    <row r="278" spans="1:2" s="4" customFormat="1" ht="13.2" x14ac:dyDescent="0.25">
      <c r="A278" s="73"/>
      <c r="B278" s="73"/>
    </row>
    <row r="279" spans="1:2" s="4" customFormat="1" ht="13.2" x14ac:dyDescent="0.25">
      <c r="A279" s="73"/>
      <c r="B279" s="73"/>
    </row>
    <row r="280" spans="1:2" s="4" customFormat="1" ht="13.2" x14ac:dyDescent="0.25">
      <c r="A280" s="73"/>
      <c r="B280" s="73"/>
    </row>
    <row r="281" spans="1:2" s="4" customFormat="1" ht="13.2" x14ac:dyDescent="0.25">
      <c r="A281" s="73"/>
      <c r="B281" s="73"/>
    </row>
    <row r="282" spans="1:2" s="4" customFormat="1" ht="13.2" x14ac:dyDescent="0.25">
      <c r="A282" s="73"/>
      <c r="B282" s="73"/>
    </row>
    <row r="283" spans="1:2" s="4" customFormat="1" ht="13.2" x14ac:dyDescent="0.25">
      <c r="A283" s="73"/>
      <c r="B283" s="73"/>
    </row>
    <row r="284" spans="1:2" s="4" customFormat="1" ht="13.2" x14ac:dyDescent="0.25">
      <c r="A284" s="73"/>
      <c r="B284" s="73"/>
    </row>
    <row r="285" spans="1:2" s="4" customFormat="1" ht="13.2" x14ac:dyDescent="0.25">
      <c r="A285" s="73"/>
      <c r="B285" s="73"/>
    </row>
    <row r="286" spans="1:2" s="4" customFormat="1" ht="13.2" x14ac:dyDescent="0.25">
      <c r="A286" s="73"/>
      <c r="B286" s="73"/>
    </row>
    <row r="287" spans="1:2" s="4" customFormat="1" ht="13.2" x14ac:dyDescent="0.25">
      <c r="A287" s="73"/>
      <c r="B287" s="73"/>
    </row>
    <row r="288" spans="1:2" s="4" customFormat="1" ht="13.2" x14ac:dyDescent="0.25">
      <c r="A288" s="73"/>
      <c r="B288" s="73"/>
    </row>
    <row r="289" spans="1:2" s="4" customFormat="1" ht="13.2" x14ac:dyDescent="0.25">
      <c r="A289" s="73"/>
      <c r="B289" s="73"/>
    </row>
    <row r="290" spans="1:2" s="4" customFormat="1" ht="13.2" x14ac:dyDescent="0.25">
      <c r="A290" s="73"/>
      <c r="B290" s="73"/>
    </row>
    <row r="291" spans="1:2" s="4" customFormat="1" ht="13.2" x14ac:dyDescent="0.25">
      <c r="A291" s="73"/>
      <c r="B291" s="73"/>
    </row>
    <row r="292" spans="1:2" s="4" customFormat="1" ht="13.2" x14ac:dyDescent="0.25">
      <c r="A292" s="73"/>
      <c r="B292" s="73"/>
    </row>
    <row r="293" spans="1:2" s="4" customFormat="1" ht="13.2" x14ac:dyDescent="0.25">
      <c r="A293" s="73"/>
      <c r="B293" s="73"/>
    </row>
    <row r="294" spans="1:2" s="4" customFormat="1" ht="13.2" x14ac:dyDescent="0.25">
      <c r="A294" s="73"/>
      <c r="B294" s="73"/>
    </row>
    <row r="295" spans="1:2" s="4" customFormat="1" ht="13.2" x14ac:dyDescent="0.25">
      <c r="A295" s="73"/>
      <c r="B295" s="73"/>
    </row>
    <row r="296" spans="1:2" s="4" customFormat="1" ht="13.2" x14ac:dyDescent="0.25">
      <c r="A296" s="73"/>
      <c r="B296" s="73"/>
    </row>
    <row r="297" spans="1:2" s="4" customFormat="1" ht="13.2" x14ac:dyDescent="0.25">
      <c r="A297" s="73"/>
      <c r="B297" s="73"/>
    </row>
    <row r="298" spans="1:2" s="4" customFormat="1" ht="13.2" x14ac:dyDescent="0.25">
      <c r="A298" s="73"/>
      <c r="B298" s="73"/>
    </row>
    <row r="299" spans="1:2" s="4" customFormat="1" ht="13.2" x14ac:dyDescent="0.25">
      <c r="A299" s="73"/>
      <c r="B299" s="73"/>
    </row>
    <row r="300" spans="1:2" s="4" customFormat="1" ht="13.2" x14ac:dyDescent="0.25">
      <c r="A300" s="73"/>
      <c r="B300" s="73"/>
    </row>
    <row r="301" spans="1:2" s="4" customFormat="1" ht="13.2" x14ac:dyDescent="0.25">
      <c r="A301" s="73"/>
      <c r="B301" s="73"/>
    </row>
    <row r="302" spans="1:2" s="4" customFormat="1" ht="13.2" x14ac:dyDescent="0.25">
      <c r="A302" s="73"/>
      <c r="B302" s="73"/>
    </row>
    <row r="303" spans="1:2" x14ac:dyDescent="0.3">
      <c r="A303" s="78"/>
      <c r="B303" s="78"/>
    </row>
    <row r="304" spans="1:2" x14ac:dyDescent="0.3">
      <c r="A304" s="78"/>
      <c r="B304" s="78"/>
    </row>
    <row r="305" spans="1:2" x14ac:dyDescent="0.3">
      <c r="A305" s="78"/>
      <c r="B305" s="78"/>
    </row>
    <row r="306" spans="1:2" x14ac:dyDescent="0.3">
      <c r="A306" s="78"/>
      <c r="B306" s="78"/>
    </row>
    <row r="307" spans="1:2" x14ac:dyDescent="0.3">
      <c r="A307" s="78"/>
      <c r="B307" s="78"/>
    </row>
    <row r="308" spans="1:2" x14ac:dyDescent="0.3">
      <c r="A308" s="78"/>
      <c r="B308" s="78"/>
    </row>
    <row r="309" spans="1:2" x14ac:dyDescent="0.3">
      <c r="A309" s="78"/>
      <c r="B309" s="78"/>
    </row>
    <row r="310" spans="1:2" x14ac:dyDescent="0.3">
      <c r="A310" s="78"/>
      <c r="B310" s="78"/>
    </row>
    <row r="311" spans="1:2" x14ac:dyDescent="0.3">
      <c r="A311" s="78"/>
      <c r="B311" s="78"/>
    </row>
    <row r="312" spans="1:2" x14ac:dyDescent="0.3">
      <c r="A312" s="78"/>
      <c r="B312" s="78"/>
    </row>
    <row r="313" spans="1:2" x14ac:dyDescent="0.3">
      <c r="A313" s="78"/>
      <c r="B313" s="78"/>
    </row>
    <row r="314" spans="1:2" x14ac:dyDescent="0.3">
      <c r="A314" s="78"/>
      <c r="B314" s="78"/>
    </row>
    <row r="315" spans="1:2" x14ac:dyDescent="0.3">
      <c r="A315" s="78"/>
      <c r="B315" s="78"/>
    </row>
    <row r="316" spans="1:2" x14ac:dyDescent="0.3">
      <c r="A316" s="78"/>
      <c r="B316" s="78"/>
    </row>
    <row r="317" spans="1:2" x14ac:dyDescent="0.3">
      <c r="A317" s="78"/>
      <c r="B317" s="78"/>
    </row>
    <row r="318" spans="1:2" x14ac:dyDescent="0.3">
      <c r="A318" s="78"/>
      <c r="B318" s="78"/>
    </row>
    <row r="319" spans="1:2" x14ac:dyDescent="0.3">
      <c r="A319" s="78"/>
      <c r="B319" s="78"/>
    </row>
    <row r="320" spans="1:2" x14ac:dyDescent="0.3">
      <c r="A320" s="78"/>
      <c r="B320" s="78"/>
    </row>
    <row r="321" spans="1:2" x14ac:dyDescent="0.3">
      <c r="A321" s="78"/>
      <c r="B321" s="78"/>
    </row>
    <row r="322" spans="1:2" x14ac:dyDescent="0.3">
      <c r="A322" s="78"/>
      <c r="B322" s="78"/>
    </row>
    <row r="323" spans="1:2" x14ac:dyDescent="0.3">
      <c r="A323" s="78"/>
      <c r="B323" s="78"/>
    </row>
    <row r="324" spans="1:2" x14ac:dyDescent="0.3">
      <c r="A324" s="78"/>
      <c r="B324" s="78"/>
    </row>
    <row r="325" spans="1:2" x14ac:dyDescent="0.3">
      <c r="A325" s="78"/>
      <c r="B325" s="78"/>
    </row>
    <row r="326" spans="1:2" x14ac:dyDescent="0.3">
      <c r="A326" s="78"/>
      <c r="B326" s="78"/>
    </row>
    <row r="327" spans="1:2" x14ac:dyDescent="0.3">
      <c r="A327" s="78"/>
      <c r="B327" s="78"/>
    </row>
    <row r="328" spans="1:2" x14ac:dyDescent="0.3">
      <c r="A328" s="78"/>
      <c r="B328" s="78"/>
    </row>
    <row r="329" spans="1:2" x14ac:dyDescent="0.3">
      <c r="A329" s="78"/>
      <c r="B329" s="78"/>
    </row>
    <row r="330" spans="1:2" x14ac:dyDescent="0.3">
      <c r="A330" s="78"/>
      <c r="B330" s="78"/>
    </row>
    <row r="331" spans="1:2" x14ac:dyDescent="0.3">
      <c r="A331" s="78"/>
      <c r="B331" s="78"/>
    </row>
    <row r="332" spans="1:2" x14ac:dyDescent="0.3">
      <c r="A332" s="78"/>
      <c r="B332" s="78"/>
    </row>
    <row r="333" spans="1:2" x14ac:dyDescent="0.3">
      <c r="A333" s="78"/>
      <c r="B333" s="78"/>
    </row>
    <row r="334" spans="1:2" x14ac:dyDescent="0.3">
      <c r="A334" s="78"/>
      <c r="B334" s="78"/>
    </row>
    <row r="335" spans="1:2" x14ac:dyDescent="0.3">
      <c r="A335" s="78"/>
      <c r="B335" s="78"/>
    </row>
    <row r="336" spans="1:2" x14ac:dyDescent="0.3">
      <c r="A336" s="78"/>
      <c r="B336" s="78"/>
    </row>
    <row r="337" spans="1:2" x14ac:dyDescent="0.3">
      <c r="A337" s="78"/>
      <c r="B337" s="78"/>
    </row>
    <row r="338" spans="1:2" x14ac:dyDescent="0.3">
      <c r="A338" s="78"/>
      <c r="B338" s="78"/>
    </row>
    <row r="339" spans="1:2" x14ac:dyDescent="0.3">
      <c r="A339" s="78"/>
      <c r="B339" s="78"/>
    </row>
    <row r="340" spans="1:2" x14ac:dyDescent="0.3">
      <c r="A340" s="78"/>
      <c r="B340" s="78"/>
    </row>
    <row r="341" spans="1:2" x14ac:dyDescent="0.3">
      <c r="A341" s="78"/>
      <c r="B341" s="78"/>
    </row>
    <row r="342" spans="1:2" x14ac:dyDescent="0.3">
      <c r="A342" s="78"/>
      <c r="B342" s="78"/>
    </row>
    <row r="343" spans="1:2" x14ac:dyDescent="0.3">
      <c r="A343" s="78"/>
      <c r="B343" s="78"/>
    </row>
    <row r="344" spans="1:2" x14ac:dyDescent="0.3">
      <c r="A344" s="78"/>
      <c r="B344" s="78"/>
    </row>
    <row r="345" spans="1:2" x14ac:dyDescent="0.3">
      <c r="A345" s="78"/>
      <c r="B345" s="78"/>
    </row>
    <row r="346" spans="1:2" x14ac:dyDescent="0.3">
      <c r="A346" s="78"/>
      <c r="B346" s="78"/>
    </row>
    <row r="347" spans="1:2" x14ac:dyDescent="0.3">
      <c r="A347" s="78"/>
      <c r="B347" s="78"/>
    </row>
    <row r="348" spans="1:2" x14ac:dyDescent="0.3">
      <c r="A348" s="78"/>
      <c r="B348" s="78"/>
    </row>
    <row r="349" spans="1:2" x14ac:dyDescent="0.3">
      <c r="A349" s="78"/>
      <c r="B349" s="78"/>
    </row>
    <row r="350" spans="1:2" x14ac:dyDescent="0.3">
      <c r="A350" s="78"/>
      <c r="B350" s="78"/>
    </row>
    <row r="351" spans="1:2" x14ac:dyDescent="0.3">
      <c r="A351" s="78"/>
      <c r="B351" s="78"/>
    </row>
    <row r="352" spans="1:2" x14ac:dyDescent="0.3">
      <c r="A352" s="78"/>
      <c r="B352" s="78"/>
    </row>
    <row r="353" spans="1:2" x14ac:dyDescent="0.3">
      <c r="A353" s="78"/>
      <c r="B353" s="78"/>
    </row>
    <row r="354" spans="1:2" x14ac:dyDescent="0.3">
      <c r="A354" s="78"/>
      <c r="B354" s="78"/>
    </row>
    <row r="355" spans="1:2" x14ac:dyDescent="0.3">
      <c r="A355" s="78"/>
      <c r="B355" s="78"/>
    </row>
    <row r="356" spans="1:2" x14ac:dyDescent="0.3">
      <c r="A356" s="78"/>
      <c r="B356" s="78"/>
    </row>
    <row r="357" spans="1:2" x14ac:dyDescent="0.3">
      <c r="A357" s="78"/>
      <c r="B357" s="78"/>
    </row>
    <row r="358" spans="1:2" x14ac:dyDescent="0.3">
      <c r="A358" s="78"/>
      <c r="B358" s="78"/>
    </row>
    <row r="359" spans="1:2" x14ac:dyDescent="0.3">
      <c r="A359" s="78"/>
      <c r="B359" s="78"/>
    </row>
    <row r="360" spans="1:2" x14ac:dyDescent="0.3">
      <c r="A360" s="78"/>
      <c r="B360" s="78"/>
    </row>
    <row r="361" spans="1:2" x14ac:dyDescent="0.3">
      <c r="A361" s="78"/>
      <c r="B361" s="78"/>
    </row>
    <row r="362" spans="1:2" x14ac:dyDescent="0.3">
      <c r="A362" s="78"/>
      <c r="B362" s="78"/>
    </row>
    <row r="363" spans="1:2" x14ac:dyDescent="0.3">
      <c r="A363" s="78"/>
      <c r="B363" s="78"/>
    </row>
    <row r="364" spans="1:2" x14ac:dyDescent="0.3">
      <c r="A364" s="78"/>
      <c r="B364" s="78"/>
    </row>
    <row r="365" spans="1:2" x14ac:dyDescent="0.3">
      <c r="A365" s="78"/>
      <c r="B365" s="78"/>
    </row>
    <row r="366" spans="1:2" x14ac:dyDescent="0.3">
      <c r="A366" s="78"/>
      <c r="B366" s="78"/>
    </row>
    <row r="367" spans="1:2" x14ac:dyDescent="0.3">
      <c r="A367" s="78"/>
      <c r="B367" s="78"/>
    </row>
    <row r="368" spans="1:2" x14ac:dyDescent="0.3">
      <c r="A368" s="78"/>
      <c r="B368" s="78"/>
    </row>
  </sheetData>
  <mergeCells count="177">
    <mergeCell ref="I91:K91"/>
    <mergeCell ref="A93:C93"/>
    <mergeCell ref="I101:J101"/>
    <mergeCell ref="GR84:GS84"/>
    <mergeCell ref="GT84:GU84"/>
    <mergeCell ref="GV84:GW84"/>
    <mergeCell ref="GX84:GY84"/>
    <mergeCell ref="GZ84:HA84"/>
    <mergeCell ref="B85:C85"/>
    <mergeCell ref="GF84:GG84"/>
    <mergeCell ref="GH84:GI84"/>
    <mergeCell ref="GJ84:GK84"/>
    <mergeCell ref="GL84:GM84"/>
    <mergeCell ref="GN84:GO84"/>
    <mergeCell ref="GP84:GQ84"/>
    <mergeCell ref="FT84:FU84"/>
    <mergeCell ref="FV84:FW84"/>
    <mergeCell ref="FX84:FY84"/>
    <mergeCell ref="FZ84:GA84"/>
    <mergeCell ref="GB84:GC84"/>
    <mergeCell ref="GD84:GE84"/>
    <mergeCell ref="FH84:FI84"/>
    <mergeCell ref="FJ84:FK84"/>
    <mergeCell ref="FL84:FM84"/>
    <mergeCell ref="FN84:FO84"/>
    <mergeCell ref="FP84:FQ84"/>
    <mergeCell ref="FR84:FS84"/>
    <mergeCell ref="EV84:EW84"/>
    <mergeCell ref="EX84:EY84"/>
    <mergeCell ref="EZ84:FA84"/>
    <mergeCell ref="FB84:FC84"/>
    <mergeCell ref="FD84:FE84"/>
    <mergeCell ref="FF84:FG84"/>
    <mergeCell ref="EJ84:EK84"/>
    <mergeCell ref="EL84:EM84"/>
    <mergeCell ref="EN84:EO84"/>
    <mergeCell ref="EP84:EQ84"/>
    <mergeCell ref="ER84:ES84"/>
    <mergeCell ref="ET84:EU84"/>
    <mergeCell ref="DX84:DY84"/>
    <mergeCell ref="DZ84:EA84"/>
    <mergeCell ref="EB84:EC84"/>
    <mergeCell ref="ED84:EE84"/>
    <mergeCell ref="EF84:EG84"/>
    <mergeCell ref="EH84:EI84"/>
    <mergeCell ref="DL84:DM84"/>
    <mergeCell ref="DN84:DO84"/>
    <mergeCell ref="DP84:DQ84"/>
    <mergeCell ref="DR84:DS84"/>
    <mergeCell ref="DT84:DU84"/>
    <mergeCell ref="DV84:DW84"/>
    <mergeCell ref="CZ84:DA84"/>
    <mergeCell ref="DB84:DC84"/>
    <mergeCell ref="DD84:DE84"/>
    <mergeCell ref="DF84:DG84"/>
    <mergeCell ref="DH84:DI84"/>
    <mergeCell ref="DJ84:DK84"/>
    <mergeCell ref="CN84:CO84"/>
    <mergeCell ref="CP84:CQ84"/>
    <mergeCell ref="CR84:CS84"/>
    <mergeCell ref="CT84:CU84"/>
    <mergeCell ref="CV84:CW84"/>
    <mergeCell ref="CX84:CY84"/>
    <mergeCell ref="CB84:CC84"/>
    <mergeCell ref="CD84:CE84"/>
    <mergeCell ref="CF84:CG84"/>
    <mergeCell ref="CH84:CI84"/>
    <mergeCell ref="CJ84:CK84"/>
    <mergeCell ref="CL84:CM84"/>
    <mergeCell ref="BP84:BQ84"/>
    <mergeCell ref="BR84:BS84"/>
    <mergeCell ref="BT84:BU84"/>
    <mergeCell ref="BV84:BW84"/>
    <mergeCell ref="BX84:BY84"/>
    <mergeCell ref="BZ84:CA84"/>
    <mergeCell ref="BD84:BE84"/>
    <mergeCell ref="BF84:BG84"/>
    <mergeCell ref="BH84:BI84"/>
    <mergeCell ref="BJ84:BK84"/>
    <mergeCell ref="BL84:BM84"/>
    <mergeCell ref="BN84:BO84"/>
    <mergeCell ref="AR84:AS84"/>
    <mergeCell ref="AT84:AU84"/>
    <mergeCell ref="AV84:AW84"/>
    <mergeCell ref="AX84:AY84"/>
    <mergeCell ref="AZ84:BA84"/>
    <mergeCell ref="BB84:BC84"/>
    <mergeCell ref="AF84:AG84"/>
    <mergeCell ref="AH84:AI84"/>
    <mergeCell ref="AJ84:AK84"/>
    <mergeCell ref="AL84:AM84"/>
    <mergeCell ref="AN84:AO84"/>
    <mergeCell ref="AP84:AQ84"/>
    <mergeCell ref="T84:U84"/>
    <mergeCell ref="V84:W84"/>
    <mergeCell ref="X84:Y84"/>
    <mergeCell ref="Z84:AA84"/>
    <mergeCell ref="AB84:AC84"/>
    <mergeCell ref="AD84:AE84"/>
    <mergeCell ref="B75:C75"/>
    <mergeCell ref="B83:B84"/>
    <mergeCell ref="L84:M84"/>
    <mergeCell ref="N84:O84"/>
    <mergeCell ref="P84:Q84"/>
    <mergeCell ref="R84:S84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</mergeCells>
  <conditionalFormatting sqref="J67:K82">
    <cfRule type="expression" dxfId="69" priority="10">
      <formula>ROUND(J67,0)-J67&lt;&gt;0</formula>
    </cfRule>
  </conditionalFormatting>
  <conditionalFormatting sqref="J69">
    <cfRule type="expression" dxfId="68" priority="9">
      <formula>ROUND(J69,0)-J69&lt;&gt;0</formula>
    </cfRule>
  </conditionalFormatting>
  <conditionalFormatting sqref="J58:K64">
    <cfRule type="expression" dxfId="67" priority="8">
      <formula>ROUND(J58,0)-J58&lt;&gt;0</formula>
    </cfRule>
  </conditionalFormatting>
  <conditionalFormatting sqref="I45:K55">
    <cfRule type="expression" dxfId="66" priority="7">
      <formula>ROUND(I45,0)-I45&lt;&gt;0</formula>
    </cfRule>
  </conditionalFormatting>
  <conditionalFormatting sqref="H38:J38 H31:J36">
    <cfRule type="expression" dxfId="65" priority="6">
      <formula>ROUND(H31,0)-H31&lt;&gt;0</formula>
    </cfRule>
  </conditionalFormatting>
  <conditionalFormatting sqref="H22:K22 H15:K20">
    <cfRule type="expression" dxfId="64" priority="5">
      <formula>ROUND(H15,0)-H15&lt;&gt;0</formula>
    </cfRule>
  </conditionalFormatting>
  <conditionalFormatting sqref="H24:K25">
    <cfRule type="expression" dxfId="63" priority="4">
      <formula>ROUND(H24,0)-H24&lt;&gt;0</formula>
    </cfRule>
  </conditionalFormatting>
  <conditionalFormatting sqref="H27">
    <cfRule type="expression" dxfId="62" priority="3">
      <formula>ROUND(H27,0)-H27&lt;&gt;0</formula>
    </cfRule>
  </conditionalFormatting>
  <conditionalFormatting sqref="H21:K21">
    <cfRule type="expression" dxfId="61" priority="2">
      <formula>ROUND(H21,0)-H21&lt;&gt;0</formula>
    </cfRule>
  </conditionalFormatting>
  <conditionalFormatting sqref="H37:J37">
    <cfRule type="expression" dxfId="60" priority="1">
      <formula>ROUND(H37,0)-H37&lt;&gt;0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68"/>
  <sheetViews>
    <sheetView zoomScale="30" zoomScaleNormal="30" workbookViewId="0">
      <selection activeCell="A8" sqref="A8:K8"/>
    </sheetView>
  </sheetViews>
  <sheetFormatPr defaultColWidth="9.109375" defaultRowHeight="14.4" x14ac:dyDescent="0.3"/>
  <cols>
    <col min="1" max="1" width="21.33203125" style="2" customWidth="1"/>
    <col min="2" max="2" width="48.88671875" style="2" customWidth="1"/>
    <col min="3" max="3" width="96.109375" style="2" customWidth="1"/>
    <col min="4" max="4" width="17.33203125" style="2" customWidth="1"/>
    <col min="5" max="5" width="50.5546875" style="2" customWidth="1"/>
    <col min="6" max="6" width="32.5546875" style="2" customWidth="1"/>
    <col min="7" max="7" width="42.88671875" style="2" customWidth="1"/>
    <col min="8" max="8" width="41.88671875" style="2" customWidth="1"/>
    <col min="9" max="9" width="33.109375" style="2" customWidth="1"/>
    <col min="10" max="10" width="30.88671875" style="2" customWidth="1"/>
    <col min="11" max="11" width="30.33203125" style="2" customWidth="1"/>
    <col min="12" max="16" width="24.5546875" style="2" hidden="1" customWidth="1"/>
    <col min="17" max="17" width="37.44140625" style="2" hidden="1" customWidth="1"/>
    <col min="18" max="19" width="30.33203125" style="2" hidden="1" customWidth="1"/>
    <col min="20" max="20" width="31.6640625" style="2" hidden="1" customWidth="1"/>
    <col min="21" max="21" width="32.6640625" style="2" hidden="1" customWidth="1"/>
    <col min="22" max="48" width="0" style="2" hidden="1" customWidth="1"/>
    <col min="49" max="16384" width="9.109375" style="2"/>
  </cols>
  <sheetData>
    <row r="1" spans="1:19" ht="22.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2.8" x14ac:dyDescent="0.4">
      <c r="A2" s="1"/>
      <c r="B2" s="1"/>
      <c r="C2" s="1"/>
      <c r="D2" s="1"/>
      <c r="E2" s="1"/>
      <c r="F2" s="1"/>
      <c r="G2" s="1"/>
      <c r="H2" s="128" t="s">
        <v>15</v>
      </c>
      <c r="I2" s="128"/>
      <c r="J2" s="128"/>
      <c r="K2" s="128"/>
    </row>
    <row r="3" spans="1:19" ht="22.8" x14ac:dyDescent="0.4">
      <c r="A3" s="1"/>
      <c r="B3" s="1"/>
      <c r="C3" s="1"/>
      <c r="D3" s="1"/>
      <c r="E3" s="1"/>
      <c r="F3" s="1"/>
      <c r="G3" s="1"/>
      <c r="H3" s="128" t="s">
        <v>16</v>
      </c>
      <c r="I3" s="128"/>
      <c r="J3" s="128"/>
      <c r="K3" s="128"/>
    </row>
    <row r="4" spans="1:19" ht="22.8" x14ac:dyDescent="0.4">
      <c r="A4" s="1"/>
      <c r="B4" s="1"/>
      <c r="C4" s="1"/>
      <c r="D4" s="1"/>
      <c r="E4" s="1"/>
      <c r="F4" s="1"/>
      <c r="G4" s="1"/>
      <c r="H4" s="128" t="s">
        <v>17</v>
      </c>
      <c r="I4" s="128"/>
      <c r="J4" s="128"/>
      <c r="K4" s="128"/>
    </row>
    <row r="5" spans="1:19" ht="22.8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4" x14ac:dyDescent="0.95">
      <c r="A7" s="129" t="s">
        <v>197</v>
      </c>
      <c r="B7" s="129"/>
      <c r="C7" s="129"/>
      <c r="D7" s="129"/>
      <c r="E7" s="130"/>
      <c r="F7" s="130"/>
      <c r="G7" s="130"/>
      <c r="H7" s="130"/>
      <c r="I7" s="130"/>
      <c r="J7" s="130"/>
      <c r="K7" s="130"/>
    </row>
    <row r="8" spans="1:19" ht="52.8" x14ac:dyDescent="0.85">
      <c r="A8" s="129" t="s">
        <v>13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9" ht="37.5" customHeight="1" x14ac:dyDescent="0.55000000000000004">
      <c r="A9" s="131" t="s">
        <v>18</v>
      </c>
      <c r="B9" s="131"/>
      <c r="C9" s="131"/>
      <c r="D9" s="131"/>
      <c r="E9" s="132"/>
      <c r="F9" s="132"/>
      <c r="G9" s="132"/>
      <c r="H9" s="132"/>
      <c r="I9" s="132"/>
      <c r="J9" s="132"/>
      <c r="K9" s="132"/>
    </row>
    <row r="10" spans="1:19" s="4" customFormat="1" ht="32.25" customHeight="1" x14ac:dyDescent="0.25">
      <c r="A10" s="133" t="s">
        <v>19</v>
      </c>
      <c r="B10" s="135" t="s">
        <v>0</v>
      </c>
      <c r="C10" s="136"/>
      <c r="D10" s="139" t="s">
        <v>20</v>
      </c>
      <c r="E10" s="141" t="s">
        <v>21</v>
      </c>
      <c r="F10" s="142"/>
      <c r="G10" s="142"/>
      <c r="H10" s="142"/>
      <c r="I10" s="142"/>
      <c r="J10" s="143"/>
      <c r="K10" s="144"/>
    </row>
    <row r="11" spans="1:19" s="4" customFormat="1" ht="114.75" customHeight="1" x14ac:dyDescent="0.25">
      <c r="A11" s="134"/>
      <c r="B11" s="137"/>
      <c r="C11" s="138"/>
      <c r="D11" s="140"/>
      <c r="E11" s="5" t="s">
        <v>22</v>
      </c>
      <c r="F11" s="5" t="s">
        <v>23</v>
      </c>
      <c r="G11" s="109" t="s">
        <v>24</v>
      </c>
      <c r="H11" s="109" t="s">
        <v>1</v>
      </c>
      <c r="I11" s="109" t="s">
        <v>2</v>
      </c>
      <c r="J11" s="109" t="s">
        <v>3</v>
      </c>
      <c r="K11" s="109" t="s">
        <v>4</v>
      </c>
    </row>
    <row r="12" spans="1:19" s="4" customFormat="1" ht="25.5" hidden="1" customHeight="1" x14ac:dyDescent="0.5">
      <c r="A12" s="6">
        <v>1</v>
      </c>
      <c r="B12" s="145">
        <v>2</v>
      </c>
      <c r="C12" s="145"/>
      <c r="D12" s="7">
        <v>3</v>
      </c>
      <c r="E12" s="8">
        <v>4</v>
      </c>
      <c r="F12" s="8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</row>
    <row r="13" spans="1:19" s="12" customFormat="1" ht="62.25" customHeight="1" x14ac:dyDescent="0.55000000000000004">
      <c r="A13" s="9">
        <v>1</v>
      </c>
      <c r="B13" s="126" t="s">
        <v>25</v>
      </c>
      <c r="C13" s="127"/>
      <c r="D13" s="10" t="s">
        <v>26</v>
      </c>
      <c r="E13" s="11">
        <f>G13-F13</f>
        <v>105124579</v>
      </c>
      <c r="F13" s="11"/>
      <c r="G13" s="11">
        <f t="shared" ref="G13:G24" si="0">H13+I13+J13+K13</f>
        <v>105124579</v>
      </c>
      <c r="H13" s="11">
        <f>H14+H23+H26+H30</f>
        <v>95930665</v>
      </c>
      <c r="I13" s="11">
        <f>I14+I23+I26+I30</f>
        <v>5581895</v>
      </c>
      <c r="J13" s="11">
        <f>J14+J23+J26+J30</f>
        <v>3612019</v>
      </c>
      <c r="K13" s="11"/>
      <c r="Q13" s="13">
        <v>101676533</v>
      </c>
      <c r="R13" s="13">
        <f t="shared" ref="R13:R39" si="1">E13-Q13</f>
        <v>3448046</v>
      </c>
      <c r="S13" s="82">
        <f>R13/Q13*100</f>
        <v>3.3911915544956672</v>
      </c>
    </row>
    <row r="14" spans="1:19" s="12" customFormat="1" ht="65.25" customHeight="1" x14ac:dyDescent="0.55000000000000004">
      <c r="A14" s="14" t="s">
        <v>27</v>
      </c>
      <c r="B14" s="152" t="s">
        <v>185</v>
      </c>
      <c r="C14" s="153"/>
      <c r="D14" s="15" t="s">
        <v>26</v>
      </c>
      <c r="E14" s="16">
        <f t="shared" ref="E14:E22" si="2">G14-F14</f>
        <v>90762033</v>
      </c>
      <c r="F14" s="16"/>
      <c r="G14" s="16">
        <f>H14+I14+J14+K14</f>
        <v>90762033</v>
      </c>
      <c r="H14" s="16">
        <f>SUM(H15:H22)</f>
        <v>81420148</v>
      </c>
      <c r="I14" s="16">
        <f>SUM(I15:I22)</f>
        <v>5581895</v>
      </c>
      <c r="J14" s="16">
        <f>SUM(J15:J22)</f>
        <v>3759990</v>
      </c>
      <c r="K14" s="16"/>
      <c r="Q14" s="86">
        <v>87627960</v>
      </c>
      <c r="R14" s="13">
        <f t="shared" si="1"/>
        <v>3134073</v>
      </c>
      <c r="S14" s="13">
        <f t="shared" ref="S14:S24" si="3">R14/Q14*100</f>
        <v>3.5765673422044744</v>
      </c>
    </row>
    <row r="15" spans="1:19" s="12" customFormat="1" ht="63.75" customHeight="1" x14ac:dyDescent="0.55000000000000004">
      <c r="A15" s="17" t="s">
        <v>29</v>
      </c>
      <c r="B15" s="146" t="s">
        <v>186</v>
      </c>
      <c r="C15" s="147"/>
      <c r="D15" s="18" t="s">
        <v>26</v>
      </c>
      <c r="E15" s="19">
        <f t="shared" si="2"/>
        <v>6834116</v>
      </c>
      <c r="F15" s="19"/>
      <c r="G15" s="20">
        <f t="shared" si="0"/>
        <v>6834116</v>
      </c>
      <c r="H15" s="19">
        <v>6780544</v>
      </c>
      <c r="I15" s="19"/>
      <c r="J15" s="19">
        <v>53572</v>
      </c>
      <c r="K15" s="19"/>
      <c r="Q15" s="86">
        <v>6716093</v>
      </c>
      <c r="R15" s="13">
        <f t="shared" si="1"/>
        <v>118023</v>
      </c>
      <c r="S15" s="13">
        <f t="shared" si="3"/>
        <v>1.7573163444877848</v>
      </c>
    </row>
    <row r="16" spans="1:19" s="12" customFormat="1" ht="61.5" customHeight="1" x14ac:dyDescent="0.55000000000000004">
      <c r="A16" s="17" t="s">
        <v>31</v>
      </c>
      <c r="B16" s="146" t="s">
        <v>187</v>
      </c>
      <c r="C16" s="147"/>
      <c r="D16" s="18" t="s">
        <v>26</v>
      </c>
      <c r="E16" s="19">
        <f t="shared" si="2"/>
        <v>71352388</v>
      </c>
      <c r="F16" s="19"/>
      <c r="G16" s="20">
        <f t="shared" si="0"/>
        <v>71352388</v>
      </c>
      <c r="H16" s="19">
        <f>[8]Лист1!B5</f>
        <v>64047252</v>
      </c>
      <c r="I16" s="19">
        <f>[8]Лист1!B6</f>
        <v>5581895</v>
      </c>
      <c r="J16" s="19">
        <f>[8]Лист1!B7</f>
        <v>1723241</v>
      </c>
      <c r="K16" s="19"/>
      <c r="Q16" s="86">
        <v>65654300</v>
      </c>
      <c r="R16" s="13">
        <f t="shared" si="1"/>
        <v>5698088</v>
      </c>
      <c r="S16" s="13">
        <f t="shared" si="3"/>
        <v>8.6789258281635782</v>
      </c>
    </row>
    <row r="17" spans="1:19" s="12" customFormat="1" ht="59.25" customHeight="1" x14ac:dyDescent="0.55000000000000004">
      <c r="A17" s="17" t="s">
        <v>33</v>
      </c>
      <c r="B17" s="154" t="s">
        <v>188</v>
      </c>
      <c r="C17" s="155"/>
      <c r="D17" s="18" t="s">
        <v>26</v>
      </c>
      <c r="E17" s="19">
        <f t="shared" si="2"/>
        <v>6973355</v>
      </c>
      <c r="F17" s="19"/>
      <c r="G17" s="20">
        <f t="shared" si="0"/>
        <v>6973355</v>
      </c>
      <c r="H17" s="19">
        <v>6973355</v>
      </c>
      <c r="I17" s="19"/>
      <c r="J17" s="19"/>
      <c r="K17" s="19"/>
      <c r="Q17" s="86">
        <v>6921282</v>
      </c>
      <c r="R17" s="13">
        <f t="shared" si="1"/>
        <v>52073</v>
      </c>
      <c r="S17" s="13">
        <f>R17/Q17*100</f>
        <v>0.75236061758500805</v>
      </c>
    </row>
    <row r="18" spans="1:19" s="12" customFormat="1" ht="59.25" customHeight="1" x14ac:dyDescent="0.55000000000000004">
      <c r="A18" s="17" t="s">
        <v>35</v>
      </c>
      <c r="B18" s="146" t="s">
        <v>189</v>
      </c>
      <c r="C18" s="147"/>
      <c r="D18" s="18" t="s">
        <v>26</v>
      </c>
      <c r="E18" s="19">
        <f t="shared" si="2"/>
        <v>4295648</v>
      </c>
      <c r="F18" s="19"/>
      <c r="G18" s="20">
        <f t="shared" si="0"/>
        <v>4295648</v>
      </c>
      <c r="H18" s="19">
        <f>[8]Лист1!B18</f>
        <v>2470088</v>
      </c>
      <c r="I18" s="19"/>
      <c r="J18" s="19">
        <f>[8]Лист1!B20</f>
        <v>1825560</v>
      </c>
      <c r="K18" s="19"/>
      <c r="Q18" s="86">
        <v>6952157</v>
      </c>
      <c r="R18" s="13">
        <f t="shared" si="1"/>
        <v>-2656509</v>
      </c>
      <c r="S18" s="13">
        <f t="shared" si="3"/>
        <v>-38.211291833599269</v>
      </c>
    </row>
    <row r="19" spans="1:19" s="12" customFormat="1" ht="69" customHeight="1" x14ac:dyDescent="0.55000000000000004">
      <c r="A19" s="17" t="s">
        <v>37</v>
      </c>
      <c r="B19" s="156" t="s">
        <v>190</v>
      </c>
      <c r="C19" s="157"/>
      <c r="D19" s="18" t="s">
        <v>26</v>
      </c>
      <c r="E19" s="19">
        <f t="shared" si="2"/>
        <v>157617</v>
      </c>
      <c r="F19" s="19"/>
      <c r="G19" s="20">
        <f t="shared" si="0"/>
        <v>157617</v>
      </c>
      <c r="H19" s="19"/>
      <c r="I19" s="19"/>
      <c r="J19" s="19">
        <v>157617</v>
      </c>
      <c r="K19" s="19"/>
      <c r="Q19" s="86">
        <v>189692</v>
      </c>
      <c r="R19" s="13">
        <f t="shared" si="1"/>
        <v>-32075</v>
      </c>
      <c r="S19" s="13">
        <f t="shared" si="3"/>
        <v>-16.908989308985092</v>
      </c>
    </row>
    <row r="20" spans="1:19" s="12" customFormat="1" ht="85.5" customHeight="1" x14ac:dyDescent="0.55000000000000004">
      <c r="A20" s="17" t="s">
        <v>39</v>
      </c>
      <c r="B20" s="156" t="s">
        <v>191</v>
      </c>
      <c r="C20" s="157"/>
      <c r="D20" s="18" t="s">
        <v>26</v>
      </c>
      <c r="E20" s="19">
        <f t="shared" si="2"/>
        <v>220589</v>
      </c>
      <c r="F20" s="19"/>
      <c r="G20" s="20">
        <f t="shared" si="0"/>
        <v>220589</v>
      </c>
      <c r="H20" s="19">
        <v>220589</v>
      </c>
      <c r="I20" s="19"/>
      <c r="J20" s="19"/>
      <c r="K20" s="19"/>
      <c r="Q20" s="86">
        <v>212716</v>
      </c>
      <c r="R20" s="13">
        <f t="shared" si="1"/>
        <v>7873</v>
      </c>
      <c r="S20" s="13">
        <f t="shared" si="3"/>
        <v>3.7011790368378499</v>
      </c>
    </row>
    <row r="21" spans="1:19" s="12" customFormat="1" ht="100.5" customHeight="1" x14ac:dyDescent="0.55000000000000004">
      <c r="A21" s="17" t="s">
        <v>40</v>
      </c>
      <c r="B21" s="156" t="s">
        <v>192</v>
      </c>
      <c r="C21" s="157"/>
      <c r="D21" s="18" t="s">
        <v>26</v>
      </c>
      <c r="E21" s="19">
        <f t="shared" si="2"/>
        <v>0</v>
      </c>
      <c r="F21" s="19"/>
      <c r="G21" s="20">
        <f t="shared" si="0"/>
        <v>0</v>
      </c>
      <c r="H21" s="19"/>
      <c r="I21" s="19"/>
      <c r="J21" s="19">
        <v>0</v>
      </c>
      <c r="K21" s="19"/>
      <c r="Q21" s="86">
        <v>0</v>
      </c>
      <c r="R21" s="13">
        <f t="shared" si="1"/>
        <v>0</v>
      </c>
      <c r="S21" s="13" t="e">
        <f>R21/Q21*100</f>
        <v>#DIV/0!</v>
      </c>
    </row>
    <row r="22" spans="1:19" s="12" customFormat="1" ht="63.75" customHeight="1" x14ac:dyDescent="0.55000000000000004">
      <c r="A22" s="17" t="s">
        <v>42</v>
      </c>
      <c r="B22" s="156" t="s">
        <v>193</v>
      </c>
      <c r="C22" s="157"/>
      <c r="D22" s="18" t="s">
        <v>26</v>
      </c>
      <c r="E22" s="19">
        <f t="shared" si="2"/>
        <v>928320</v>
      </c>
      <c r="F22" s="19"/>
      <c r="G22" s="20">
        <f t="shared" si="0"/>
        <v>928320</v>
      </c>
      <c r="H22" s="19">
        <v>928320</v>
      </c>
      <c r="I22" s="19"/>
      <c r="J22" s="19"/>
      <c r="K22" s="19"/>
      <c r="Q22" s="86">
        <v>981720</v>
      </c>
      <c r="R22" s="13">
        <f t="shared" si="1"/>
        <v>-53400</v>
      </c>
      <c r="S22" s="13">
        <f>R22/Q22*100</f>
        <v>-5.4394328321721055</v>
      </c>
    </row>
    <row r="23" spans="1:19" s="12" customFormat="1" ht="62.25" customHeight="1" x14ac:dyDescent="0.55000000000000004">
      <c r="A23" s="14" t="s">
        <v>45</v>
      </c>
      <c r="B23" s="152" t="s">
        <v>46</v>
      </c>
      <c r="C23" s="153"/>
      <c r="D23" s="15" t="s">
        <v>26</v>
      </c>
      <c r="E23" s="21">
        <f>E24+E25</f>
        <v>4838309</v>
      </c>
      <c r="F23" s="21"/>
      <c r="G23" s="16">
        <f t="shared" si="0"/>
        <v>4838309</v>
      </c>
      <c r="H23" s="16">
        <f>H24+H25</f>
        <v>4838309</v>
      </c>
      <c r="I23" s="16"/>
      <c r="J23" s="16"/>
      <c r="K23" s="16"/>
      <c r="Q23" s="13">
        <v>4698480</v>
      </c>
      <c r="R23" s="13">
        <f t="shared" si="1"/>
        <v>139829</v>
      </c>
      <c r="S23" s="13">
        <f t="shared" si="3"/>
        <v>2.9760475728320648</v>
      </c>
    </row>
    <row r="24" spans="1:19" s="12" customFormat="1" ht="56.25" customHeight="1" x14ac:dyDescent="0.55000000000000004">
      <c r="A24" s="17" t="s">
        <v>47</v>
      </c>
      <c r="B24" s="146" t="s">
        <v>48</v>
      </c>
      <c r="C24" s="147"/>
      <c r="D24" s="18" t="s">
        <v>26</v>
      </c>
      <c r="E24" s="19">
        <f>G24-F24</f>
        <v>4838309</v>
      </c>
      <c r="F24" s="19"/>
      <c r="G24" s="20">
        <f t="shared" si="0"/>
        <v>4838309</v>
      </c>
      <c r="H24" s="19">
        <v>4838309</v>
      </c>
      <c r="I24" s="19"/>
      <c r="J24" s="19"/>
      <c r="K24" s="19"/>
      <c r="Q24" s="86">
        <v>4698480</v>
      </c>
      <c r="R24" s="13">
        <f t="shared" si="1"/>
        <v>139829</v>
      </c>
      <c r="S24" s="13">
        <f t="shared" si="3"/>
        <v>2.9760475728320648</v>
      </c>
    </row>
    <row r="25" spans="1:19" s="12" customFormat="1" ht="62.25" customHeight="1" x14ac:dyDescent="0.55000000000000004">
      <c r="A25" s="17" t="s">
        <v>49</v>
      </c>
      <c r="B25" s="146" t="s">
        <v>50</v>
      </c>
      <c r="C25" s="147"/>
      <c r="D25" s="18" t="s">
        <v>26</v>
      </c>
      <c r="E25" s="19"/>
      <c r="F25" s="19"/>
      <c r="G25" s="20"/>
      <c r="H25" s="19"/>
      <c r="I25" s="19"/>
      <c r="J25" s="19"/>
      <c r="K25" s="19"/>
      <c r="Q25" s="13"/>
      <c r="R25" s="13">
        <f t="shared" si="1"/>
        <v>0</v>
      </c>
    </row>
    <row r="26" spans="1:19" s="12" customFormat="1" ht="78.75" customHeight="1" x14ac:dyDescent="0.55000000000000004">
      <c r="A26" s="14" t="s">
        <v>51</v>
      </c>
      <c r="B26" s="152" t="s">
        <v>52</v>
      </c>
      <c r="C26" s="153"/>
      <c r="D26" s="15" t="s">
        <v>26</v>
      </c>
      <c r="E26" s="21">
        <f>E27+E28+E29</f>
        <v>3920457</v>
      </c>
      <c r="F26" s="21"/>
      <c r="G26" s="16">
        <f>G27+G28+G29</f>
        <v>3920457</v>
      </c>
      <c r="H26" s="16">
        <f>H27+H28+H29</f>
        <v>3920457</v>
      </c>
      <c r="I26" s="16"/>
      <c r="J26" s="16"/>
      <c r="K26" s="16"/>
      <c r="Q26" s="13">
        <v>3986202</v>
      </c>
      <c r="R26" s="13">
        <f t="shared" si="1"/>
        <v>-65745</v>
      </c>
      <c r="S26" s="13">
        <f t="shared" ref="S26:S39" si="4">R26/Q26*100</f>
        <v>-1.6493143097113492</v>
      </c>
    </row>
    <row r="27" spans="1:19" s="12" customFormat="1" ht="87.75" customHeight="1" x14ac:dyDescent="0.55000000000000004">
      <c r="A27" s="17" t="s">
        <v>53</v>
      </c>
      <c r="B27" s="146" t="s">
        <v>152</v>
      </c>
      <c r="C27" s="147"/>
      <c r="D27" s="18" t="s">
        <v>26</v>
      </c>
      <c r="E27" s="19">
        <f t="shared" ref="E27:E32" si="5">G27-F27</f>
        <v>3920457</v>
      </c>
      <c r="F27" s="19"/>
      <c r="G27" s="20">
        <f>H27+I27+J27+K27</f>
        <v>3920457</v>
      </c>
      <c r="H27" s="19">
        <f>[8]Лист1!B31</f>
        <v>3920457</v>
      </c>
      <c r="I27" s="19"/>
      <c r="J27" s="19"/>
      <c r="K27" s="19"/>
      <c r="Q27" s="86">
        <v>3986202</v>
      </c>
      <c r="R27" s="13">
        <f t="shared" si="1"/>
        <v>-65745</v>
      </c>
      <c r="S27" s="13">
        <f t="shared" si="4"/>
        <v>-1.6493143097113492</v>
      </c>
    </row>
    <row r="28" spans="1:19" s="12" customFormat="1" ht="46.5" hidden="1" customHeight="1" x14ac:dyDescent="0.55000000000000004">
      <c r="A28" s="17" t="s">
        <v>54</v>
      </c>
      <c r="B28" s="146" t="s">
        <v>55</v>
      </c>
      <c r="C28" s="147"/>
      <c r="D28" s="18" t="s">
        <v>26</v>
      </c>
      <c r="E28" s="19">
        <f t="shared" si="5"/>
        <v>0</v>
      </c>
      <c r="F28" s="19"/>
      <c r="G28" s="20">
        <f>H28+I28+J28+K28</f>
        <v>0</v>
      </c>
      <c r="H28" s="19"/>
      <c r="I28" s="19"/>
      <c r="J28" s="19"/>
      <c r="K28" s="19"/>
      <c r="Q28" s="13">
        <v>0</v>
      </c>
      <c r="R28" s="13">
        <f t="shared" si="1"/>
        <v>0</v>
      </c>
      <c r="S28" s="13" t="e">
        <f t="shared" si="4"/>
        <v>#DIV/0!</v>
      </c>
    </row>
    <row r="29" spans="1:19" s="12" customFormat="1" ht="61.5" hidden="1" customHeight="1" x14ac:dyDescent="0.55000000000000004">
      <c r="A29" s="17" t="s">
        <v>56</v>
      </c>
      <c r="B29" s="146" t="s">
        <v>57</v>
      </c>
      <c r="C29" s="147"/>
      <c r="D29" s="18" t="s">
        <v>26</v>
      </c>
      <c r="E29" s="19">
        <f t="shared" si="5"/>
        <v>0</v>
      </c>
      <c r="F29" s="19"/>
      <c r="G29" s="20">
        <f>H29+I29+J29+K29</f>
        <v>0</v>
      </c>
      <c r="H29" s="19"/>
      <c r="I29" s="19"/>
      <c r="J29" s="19"/>
      <c r="K29" s="19"/>
      <c r="Q29" s="13">
        <v>0</v>
      </c>
      <c r="R29" s="13">
        <f t="shared" si="1"/>
        <v>0</v>
      </c>
      <c r="S29" s="13" t="e">
        <f t="shared" si="4"/>
        <v>#DIV/0!</v>
      </c>
    </row>
    <row r="30" spans="1:19" s="12" customFormat="1" ht="65.25" customHeight="1" x14ac:dyDescent="0.55000000000000004">
      <c r="A30" s="14" t="s">
        <v>58</v>
      </c>
      <c r="B30" s="152" t="s">
        <v>59</v>
      </c>
      <c r="C30" s="153"/>
      <c r="D30" s="15" t="s">
        <v>26</v>
      </c>
      <c r="E30" s="21">
        <f t="shared" si="5"/>
        <v>5603780</v>
      </c>
      <c r="F30" s="21"/>
      <c r="G30" s="21">
        <f>SUM(H30:K30)</f>
        <v>5603780</v>
      </c>
      <c r="H30" s="21">
        <f>SUM(H31:H38)</f>
        <v>5751751</v>
      </c>
      <c r="I30" s="21"/>
      <c r="J30" s="21">
        <f>SUM(J31:J38)</f>
        <v>-147971</v>
      </c>
      <c r="K30" s="21"/>
      <c r="Q30" s="13">
        <v>5363891</v>
      </c>
      <c r="R30" s="13">
        <f t="shared" si="1"/>
        <v>239889</v>
      </c>
      <c r="S30" s="13">
        <f t="shared" si="4"/>
        <v>4.4722944593765979</v>
      </c>
    </row>
    <row r="31" spans="1:19" s="12" customFormat="1" ht="51.75" customHeight="1" x14ac:dyDescent="0.55000000000000004">
      <c r="A31" s="17" t="s">
        <v>60</v>
      </c>
      <c r="B31" s="146" t="s">
        <v>61</v>
      </c>
      <c r="C31" s="147"/>
      <c r="D31" s="18" t="s">
        <v>26</v>
      </c>
      <c r="E31" s="19">
        <f t="shared" si="5"/>
        <v>1325680</v>
      </c>
      <c r="F31" s="19"/>
      <c r="G31" s="20">
        <f>H31+I31+J31+K31</f>
        <v>1325680</v>
      </c>
      <c r="H31" s="19"/>
      <c r="I31" s="19"/>
      <c r="J31" s="19">
        <v>1325680</v>
      </c>
      <c r="K31" s="19"/>
      <c r="Q31" s="86">
        <v>1264680</v>
      </c>
      <c r="R31" s="13">
        <f t="shared" si="1"/>
        <v>61000</v>
      </c>
      <c r="S31" s="13">
        <f t="shared" si="4"/>
        <v>4.8233545244646869</v>
      </c>
    </row>
    <row r="32" spans="1:19" s="12" customFormat="1" ht="59.25" customHeight="1" x14ac:dyDescent="0.55000000000000004">
      <c r="A32" s="17" t="s">
        <v>62</v>
      </c>
      <c r="B32" s="154" t="s">
        <v>63</v>
      </c>
      <c r="C32" s="155"/>
      <c r="D32" s="18" t="s">
        <v>26</v>
      </c>
      <c r="E32" s="19">
        <f t="shared" si="5"/>
        <v>78700</v>
      </c>
      <c r="F32" s="19"/>
      <c r="G32" s="20">
        <f>H32+I32+J32+K32</f>
        <v>78700</v>
      </c>
      <c r="H32" s="19"/>
      <c r="I32" s="19"/>
      <c r="J32" s="19">
        <v>78700</v>
      </c>
      <c r="K32" s="19"/>
      <c r="Q32" s="86">
        <v>74220</v>
      </c>
      <c r="R32" s="13">
        <f t="shared" si="1"/>
        <v>4480</v>
      </c>
      <c r="S32" s="13">
        <f t="shared" si="4"/>
        <v>6.0361088655348967</v>
      </c>
    </row>
    <row r="33" spans="1:21" s="12" customFormat="1" ht="72" customHeight="1" x14ac:dyDescent="0.55000000000000004">
      <c r="A33" s="17" t="s">
        <v>64</v>
      </c>
      <c r="B33" s="146" t="s">
        <v>65</v>
      </c>
      <c r="C33" s="147"/>
      <c r="D33" s="18" t="s">
        <v>26</v>
      </c>
      <c r="E33" s="19"/>
      <c r="F33" s="19"/>
      <c r="G33" s="20"/>
      <c r="H33" s="19"/>
      <c r="I33" s="19"/>
      <c r="J33" s="19"/>
      <c r="K33" s="19"/>
      <c r="Q33" s="13"/>
      <c r="R33" s="13">
        <f t="shared" si="1"/>
        <v>0</v>
      </c>
      <c r="S33" s="13" t="e">
        <f t="shared" si="4"/>
        <v>#DIV/0!</v>
      </c>
    </row>
    <row r="34" spans="1:21" s="12" customFormat="1" ht="51.75" customHeight="1" x14ac:dyDescent="0.55000000000000004">
      <c r="A34" s="17" t="s">
        <v>66</v>
      </c>
      <c r="B34" s="146" t="s">
        <v>67</v>
      </c>
      <c r="C34" s="147"/>
      <c r="D34" s="18" t="s">
        <v>26</v>
      </c>
      <c r="E34" s="19">
        <f t="shared" ref="E34:E40" si="6">G34-F34</f>
        <v>5751751</v>
      </c>
      <c r="F34" s="19"/>
      <c r="G34" s="20">
        <f t="shared" ref="G34:G40" si="7">H34+I34+J34+K34</f>
        <v>5751751</v>
      </c>
      <c r="H34" s="19">
        <v>5751751</v>
      </c>
      <c r="I34" s="19"/>
      <c r="J34" s="19"/>
      <c r="K34" s="19"/>
      <c r="Q34" s="86">
        <v>5681393</v>
      </c>
      <c r="R34" s="13">
        <f t="shared" si="1"/>
        <v>70358</v>
      </c>
      <c r="S34" s="13">
        <f t="shared" si="4"/>
        <v>1.2383934714602565</v>
      </c>
    </row>
    <row r="35" spans="1:21" s="12" customFormat="1" ht="45" customHeight="1" x14ac:dyDescent="0.55000000000000004">
      <c r="A35" s="17" t="s">
        <v>68</v>
      </c>
      <c r="B35" s="146" t="s">
        <v>69</v>
      </c>
      <c r="C35" s="147"/>
      <c r="D35" s="18" t="s">
        <v>26</v>
      </c>
      <c r="E35" s="19">
        <f t="shared" si="6"/>
        <v>0</v>
      </c>
      <c r="F35" s="19"/>
      <c r="G35" s="20">
        <f t="shared" si="7"/>
        <v>0</v>
      </c>
      <c r="H35" s="19"/>
      <c r="I35" s="19"/>
      <c r="J35" s="19">
        <v>0</v>
      </c>
      <c r="K35" s="19"/>
      <c r="Q35" s="13">
        <v>0</v>
      </c>
      <c r="R35" s="13">
        <f t="shared" si="1"/>
        <v>0</v>
      </c>
      <c r="S35" s="13" t="e">
        <f t="shared" si="4"/>
        <v>#DIV/0!</v>
      </c>
      <c r="T35" s="13"/>
      <c r="U35" s="13"/>
    </row>
    <row r="36" spans="1:21" s="12" customFormat="1" ht="66" customHeight="1" x14ac:dyDescent="0.55000000000000004">
      <c r="A36" s="17" t="s">
        <v>70</v>
      </c>
      <c r="B36" s="146" t="s">
        <v>166</v>
      </c>
      <c r="C36" s="147"/>
      <c r="D36" s="18" t="s">
        <v>26</v>
      </c>
      <c r="E36" s="19">
        <f t="shared" si="6"/>
        <v>843420</v>
      </c>
      <c r="F36" s="19"/>
      <c r="G36" s="20">
        <f t="shared" si="7"/>
        <v>843420</v>
      </c>
      <c r="H36" s="19"/>
      <c r="I36" s="19"/>
      <c r="J36" s="19">
        <v>843420</v>
      </c>
      <c r="K36" s="19"/>
      <c r="Q36" s="86">
        <v>608970</v>
      </c>
      <c r="R36" s="13">
        <f t="shared" si="1"/>
        <v>234450</v>
      </c>
      <c r="S36" s="13">
        <f t="shared" si="4"/>
        <v>38.499433469629047</v>
      </c>
    </row>
    <row r="37" spans="1:21" s="12" customFormat="1" ht="66" customHeight="1" x14ac:dyDescent="0.55000000000000004">
      <c r="A37" s="17" t="s">
        <v>153</v>
      </c>
      <c r="B37" s="146" t="s">
        <v>154</v>
      </c>
      <c r="C37" s="147"/>
      <c r="D37" s="18" t="s">
        <v>26</v>
      </c>
      <c r="E37" s="19">
        <f t="shared" si="6"/>
        <v>558240</v>
      </c>
      <c r="F37" s="19"/>
      <c r="G37" s="20">
        <f t="shared" si="7"/>
        <v>558240</v>
      </c>
      <c r="H37" s="19"/>
      <c r="I37" s="19"/>
      <c r="J37" s="19">
        <v>558240</v>
      </c>
      <c r="K37" s="19"/>
      <c r="Q37" s="86">
        <v>535848</v>
      </c>
      <c r="R37" s="13">
        <f t="shared" si="1"/>
        <v>22392</v>
      </c>
      <c r="S37" s="13">
        <f t="shared" si="4"/>
        <v>4.1787969722757206</v>
      </c>
    </row>
    <row r="38" spans="1:21" s="12" customFormat="1" ht="66" customHeight="1" x14ac:dyDescent="0.55000000000000004">
      <c r="A38" s="17" t="s">
        <v>169</v>
      </c>
      <c r="B38" s="146" t="s">
        <v>163</v>
      </c>
      <c r="C38" s="147"/>
      <c r="D38" s="18" t="s">
        <v>26</v>
      </c>
      <c r="E38" s="19">
        <f t="shared" si="6"/>
        <v>-2954011</v>
      </c>
      <c r="F38" s="19"/>
      <c r="G38" s="20">
        <f t="shared" si="7"/>
        <v>-2954011</v>
      </c>
      <c r="H38" s="19"/>
      <c r="I38" s="19"/>
      <c r="J38" s="19">
        <v>-2954011</v>
      </c>
      <c r="K38" s="19"/>
      <c r="Q38" s="86">
        <v>-2801220</v>
      </c>
      <c r="R38" s="13">
        <f t="shared" si="1"/>
        <v>-152791</v>
      </c>
      <c r="S38" s="13">
        <f t="shared" si="4"/>
        <v>5.4544448490300654</v>
      </c>
    </row>
    <row r="39" spans="1:21" s="12" customFormat="1" ht="32.25" customHeight="1" x14ac:dyDescent="0.6">
      <c r="A39" s="9" t="s">
        <v>71</v>
      </c>
      <c r="B39" s="148" t="s">
        <v>72</v>
      </c>
      <c r="C39" s="149"/>
      <c r="D39" s="10" t="s">
        <v>26</v>
      </c>
      <c r="E39" s="22">
        <f>G39-F39</f>
        <v>93190264</v>
      </c>
      <c r="F39" s="23">
        <f>F40+F66+F73+F75</f>
        <v>0</v>
      </c>
      <c r="G39" s="11">
        <f t="shared" si="7"/>
        <v>93190264</v>
      </c>
      <c r="H39" s="11">
        <f>H40+H66+H73+H75</f>
        <v>0</v>
      </c>
      <c r="I39" s="11">
        <f>I40+I66+I73+I75</f>
        <v>15196</v>
      </c>
      <c r="J39" s="11">
        <f>J40+J66+J73+J75</f>
        <v>31490679</v>
      </c>
      <c r="K39" s="11">
        <f>K40+K66+K73+K75</f>
        <v>61684389</v>
      </c>
      <c r="Q39" s="75">
        <v>94877593</v>
      </c>
      <c r="R39" s="13">
        <f t="shared" si="1"/>
        <v>-1687329</v>
      </c>
      <c r="S39" s="13">
        <f t="shared" si="4"/>
        <v>-1.7784272836685475</v>
      </c>
    </row>
    <row r="40" spans="1:21" s="12" customFormat="1" ht="32.25" customHeight="1" x14ac:dyDescent="0.25">
      <c r="A40" s="14" t="s">
        <v>5</v>
      </c>
      <c r="B40" s="150" t="s">
        <v>73</v>
      </c>
      <c r="C40" s="151"/>
      <c r="D40" s="24" t="s">
        <v>26</v>
      </c>
      <c r="E40" s="21">
        <f t="shared" si="6"/>
        <v>87141943</v>
      </c>
      <c r="F40" s="25">
        <f>F41+F43+F65</f>
        <v>0</v>
      </c>
      <c r="G40" s="16">
        <f t="shared" si="7"/>
        <v>87141943</v>
      </c>
      <c r="H40" s="16">
        <f>H41+H43+H65</f>
        <v>0</v>
      </c>
      <c r="I40" s="16">
        <f>I41+I43+I65</f>
        <v>15196</v>
      </c>
      <c r="J40" s="16">
        <f>J41+J43+J65</f>
        <v>25905468</v>
      </c>
      <c r="K40" s="16">
        <f>K41+K43+K65</f>
        <v>61221279</v>
      </c>
      <c r="L40" s="26">
        <v>85351857</v>
      </c>
      <c r="M40" s="26">
        <v>0</v>
      </c>
      <c r="N40" s="26">
        <v>11309</v>
      </c>
      <c r="O40" s="26">
        <v>22915747</v>
      </c>
      <c r="P40" s="26">
        <v>62424801</v>
      </c>
      <c r="Q40" s="16">
        <v>99200100</v>
      </c>
      <c r="R40" s="16">
        <v>0</v>
      </c>
      <c r="S40" s="16">
        <v>20951</v>
      </c>
      <c r="T40" s="16">
        <v>29958376</v>
      </c>
      <c r="U40" s="16">
        <v>69220773</v>
      </c>
    </row>
    <row r="41" spans="1:21" s="12" customFormat="1" ht="59.25" customHeight="1" x14ac:dyDescent="0.25">
      <c r="A41" s="14" t="s">
        <v>74</v>
      </c>
      <c r="B41" s="152" t="s">
        <v>75</v>
      </c>
      <c r="C41" s="153"/>
      <c r="D41" s="27" t="s">
        <v>26</v>
      </c>
      <c r="E41" s="28"/>
      <c r="F41" s="29"/>
      <c r="G41" s="30"/>
      <c r="H41" s="29"/>
      <c r="I41" s="29"/>
      <c r="J41" s="28"/>
      <c r="K41" s="28"/>
      <c r="L41" s="26">
        <f>G40+G75-L40</f>
        <v>3538820</v>
      </c>
      <c r="M41" s="26">
        <f>H40+H75-M40</f>
        <v>0</v>
      </c>
      <c r="N41" s="26">
        <f>I40+I75-N40</f>
        <v>3887</v>
      </c>
      <c r="O41" s="26">
        <f>J40+J75-O40</f>
        <v>4275345</v>
      </c>
      <c r="P41" s="26">
        <f>K40+K75-P40</f>
        <v>-740412</v>
      </c>
      <c r="Q41" s="16">
        <f>G40+G75-Q40</f>
        <v>-10309423</v>
      </c>
      <c r="R41" s="16">
        <f>H40+H75-R40</f>
        <v>0</v>
      </c>
      <c r="S41" s="16">
        <f>I40+I75-S40</f>
        <v>-5755</v>
      </c>
      <c r="T41" s="16">
        <f>J40+J75-T40</f>
        <v>-2767284</v>
      </c>
      <c r="U41" s="16">
        <f>K40+K75-U40</f>
        <v>-7536384</v>
      </c>
    </row>
    <row r="42" spans="1:21" s="31" customFormat="1" ht="39" customHeight="1" x14ac:dyDescent="0.4">
      <c r="A42" s="17" t="s">
        <v>76</v>
      </c>
      <c r="B42" s="146" t="s">
        <v>77</v>
      </c>
      <c r="C42" s="147"/>
      <c r="D42" s="18" t="s">
        <v>26</v>
      </c>
      <c r="E42" s="28"/>
      <c r="F42" s="29"/>
      <c r="G42" s="30"/>
      <c r="H42" s="29"/>
      <c r="I42" s="29"/>
      <c r="J42" s="28"/>
      <c r="K42" s="28"/>
      <c r="L42" s="26"/>
      <c r="M42" s="26"/>
      <c r="N42" s="26"/>
      <c r="O42" s="26"/>
      <c r="P42" s="26"/>
    </row>
    <row r="43" spans="1:21" s="12" customFormat="1" ht="67.5" customHeight="1" x14ac:dyDescent="0.6">
      <c r="A43" s="14" t="s">
        <v>78</v>
      </c>
      <c r="B43" s="152" t="s">
        <v>79</v>
      </c>
      <c r="C43" s="153"/>
      <c r="D43" s="25" t="s">
        <v>26</v>
      </c>
      <c r="E43" s="16">
        <f t="shared" ref="E43:E66" si="8">G43-F43</f>
        <v>87141943</v>
      </c>
      <c r="F43" s="16">
        <f>F44+F57+F63+F64</f>
        <v>0</v>
      </c>
      <c r="G43" s="16">
        <f t="shared" ref="G43:G74" si="9">H43+I43+J43+K43</f>
        <v>87141943</v>
      </c>
      <c r="H43" s="16">
        <f>H44+H57+H63+H64</f>
        <v>0</v>
      </c>
      <c r="I43" s="16">
        <f>I44+I57+I63+I64</f>
        <v>15196</v>
      </c>
      <c r="J43" s="16">
        <f>J44+J57+J63+J64</f>
        <v>25905468</v>
      </c>
      <c r="K43" s="16">
        <f>K44+K57+K63+K64</f>
        <v>61221279</v>
      </c>
      <c r="Q43" s="75">
        <v>89135210</v>
      </c>
      <c r="R43" s="32">
        <f>E43-Q43</f>
        <v>-1993267</v>
      </c>
      <c r="S43" s="13">
        <f t="shared" ref="S43:S55" si="10">R43/Q43*100</f>
        <v>-2.236228534156143</v>
      </c>
    </row>
    <row r="44" spans="1:21" s="12" customFormat="1" ht="91.5" customHeight="1" x14ac:dyDescent="0.6">
      <c r="A44" s="14" t="s">
        <v>6</v>
      </c>
      <c r="B44" s="152" t="s">
        <v>80</v>
      </c>
      <c r="C44" s="153"/>
      <c r="D44" s="15" t="s">
        <v>26</v>
      </c>
      <c r="E44" s="21">
        <f>G44-F44</f>
        <v>84550597</v>
      </c>
      <c r="F44" s="25">
        <f>F45+F47+F50+F51+F52</f>
        <v>0</v>
      </c>
      <c r="G44" s="16">
        <f t="shared" si="9"/>
        <v>84550597</v>
      </c>
      <c r="H44" s="16">
        <f>SUM(H45:H56)</f>
        <v>0</v>
      </c>
      <c r="I44" s="16">
        <f>SUM(I45:I56)</f>
        <v>15196</v>
      </c>
      <c r="J44" s="16">
        <f>SUM(J45:J56)</f>
        <v>23319642</v>
      </c>
      <c r="K44" s="16">
        <f>SUM(K45:K56)</f>
        <v>61215759</v>
      </c>
      <c r="Q44" s="75">
        <v>86548800</v>
      </c>
      <c r="R44" s="32">
        <f>E44-Q44</f>
        <v>-1998203</v>
      </c>
      <c r="S44" s="13">
        <f t="shared" si="10"/>
        <v>-2.3087587580648146</v>
      </c>
    </row>
    <row r="45" spans="1:21" s="12" customFormat="1" ht="52.5" customHeight="1" x14ac:dyDescent="0.6">
      <c r="A45" s="17" t="s">
        <v>81</v>
      </c>
      <c r="B45" s="146" t="s">
        <v>82</v>
      </c>
      <c r="C45" s="147"/>
      <c r="D45" s="18" t="s">
        <v>26</v>
      </c>
      <c r="E45" s="19">
        <f t="shared" si="8"/>
        <v>12088358</v>
      </c>
      <c r="F45" s="19"/>
      <c r="G45" s="20">
        <f t="shared" si="9"/>
        <v>12088358</v>
      </c>
      <c r="H45" s="19"/>
      <c r="I45" s="19"/>
      <c r="J45" s="19">
        <f>1750865+515791</f>
        <v>2266656</v>
      </c>
      <c r="K45" s="19">
        <v>9821702</v>
      </c>
      <c r="Q45" s="87">
        <v>10728223</v>
      </c>
      <c r="R45" s="115">
        <f t="shared" ref="R45:R55" si="11">E45-Q45</f>
        <v>1360135</v>
      </c>
      <c r="S45" s="13">
        <f t="shared" si="10"/>
        <v>12.678101489873953</v>
      </c>
    </row>
    <row r="46" spans="1:21" s="12" customFormat="1" ht="52.5" customHeight="1" x14ac:dyDescent="0.6">
      <c r="A46" s="17" t="s">
        <v>83</v>
      </c>
      <c r="B46" s="146" t="s">
        <v>84</v>
      </c>
      <c r="C46" s="147"/>
      <c r="D46" s="18" t="s">
        <v>26</v>
      </c>
      <c r="E46" s="19">
        <f t="shared" si="8"/>
        <v>827253</v>
      </c>
      <c r="F46" s="19"/>
      <c r="G46" s="20">
        <f t="shared" si="9"/>
        <v>827253</v>
      </c>
      <c r="H46" s="19"/>
      <c r="I46" s="19"/>
      <c r="J46" s="19">
        <v>76297</v>
      </c>
      <c r="K46" s="19">
        <v>750956</v>
      </c>
      <c r="Q46" s="87">
        <v>780310</v>
      </c>
      <c r="R46" s="32">
        <f>E46-Q46</f>
        <v>46943</v>
      </c>
      <c r="S46" s="13">
        <f t="shared" si="10"/>
        <v>6.0159423818738702</v>
      </c>
    </row>
    <row r="47" spans="1:21" s="12" customFormat="1" ht="58.5" customHeight="1" x14ac:dyDescent="0.6">
      <c r="A47" s="17" t="s">
        <v>85</v>
      </c>
      <c r="B47" s="146" t="s">
        <v>86</v>
      </c>
      <c r="C47" s="147"/>
      <c r="D47" s="18" t="s">
        <v>26</v>
      </c>
      <c r="E47" s="19">
        <f t="shared" si="8"/>
        <v>50768590</v>
      </c>
      <c r="F47" s="19"/>
      <c r="G47" s="20">
        <f t="shared" si="9"/>
        <v>50768590</v>
      </c>
      <c r="H47" s="19"/>
      <c r="I47" s="19">
        <v>15196</v>
      </c>
      <c r="J47" s="19">
        <f>16970790+9264</f>
        <v>16980054</v>
      </c>
      <c r="K47" s="19">
        <v>33773340</v>
      </c>
      <c r="L47" s="12">
        <v>65611287</v>
      </c>
      <c r="Q47" s="87">
        <v>51884609</v>
      </c>
      <c r="R47" s="115">
        <f t="shared" si="11"/>
        <v>-1116019</v>
      </c>
      <c r="S47" s="13">
        <f t="shared" si="10"/>
        <v>-2.1509634967086289</v>
      </c>
    </row>
    <row r="48" spans="1:21" s="12" customFormat="1" ht="58.5" customHeight="1" x14ac:dyDescent="0.6">
      <c r="A48" s="17" t="s">
        <v>87</v>
      </c>
      <c r="B48" s="146" t="s">
        <v>88</v>
      </c>
      <c r="C48" s="147"/>
      <c r="D48" s="18" t="s">
        <v>26</v>
      </c>
      <c r="E48" s="19">
        <f t="shared" si="8"/>
        <v>5271</v>
      </c>
      <c r="F48" s="19"/>
      <c r="G48" s="20">
        <f t="shared" si="9"/>
        <v>5271</v>
      </c>
      <c r="H48" s="19"/>
      <c r="I48" s="19"/>
      <c r="J48" s="19">
        <v>0</v>
      </c>
      <c r="K48" s="19">
        <v>5271</v>
      </c>
      <c r="Q48" s="87">
        <v>4242</v>
      </c>
      <c r="R48" s="115">
        <f t="shared" si="11"/>
        <v>1029</v>
      </c>
      <c r="S48" s="13">
        <f t="shared" si="10"/>
        <v>24.257425742574256</v>
      </c>
    </row>
    <row r="49" spans="1:21" s="12" customFormat="1" ht="57" customHeight="1" x14ac:dyDescent="0.6">
      <c r="A49" s="17" t="s">
        <v>89</v>
      </c>
      <c r="B49" s="146" t="s">
        <v>90</v>
      </c>
      <c r="C49" s="147"/>
      <c r="D49" s="18" t="s">
        <v>26</v>
      </c>
      <c r="E49" s="19">
        <f t="shared" si="8"/>
        <v>1548696</v>
      </c>
      <c r="F49" s="19"/>
      <c r="G49" s="20">
        <f t="shared" si="9"/>
        <v>1548696</v>
      </c>
      <c r="H49" s="19"/>
      <c r="I49" s="19"/>
      <c r="J49" s="19">
        <v>270260</v>
      </c>
      <c r="K49" s="19">
        <v>1278436</v>
      </c>
      <c r="Q49" s="87">
        <v>2215821</v>
      </c>
      <c r="R49" s="115">
        <f t="shared" si="11"/>
        <v>-667125</v>
      </c>
      <c r="S49" s="13">
        <f t="shared" si="10"/>
        <v>-30.107350729142834</v>
      </c>
    </row>
    <row r="50" spans="1:21" s="12" customFormat="1" ht="54.75" customHeight="1" x14ac:dyDescent="0.6">
      <c r="A50" s="17" t="s">
        <v>91</v>
      </c>
      <c r="B50" s="146" t="s">
        <v>92</v>
      </c>
      <c r="C50" s="147"/>
      <c r="D50" s="18" t="s">
        <v>26</v>
      </c>
      <c r="E50" s="19">
        <f t="shared" si="8"/>
        <v>9387637</v>
      </c>
      <c r="F50" s="19"/>
      <c r="G50" s="20">
        <f t="shared" si="9"/>
        <v>9387637</v>
      </c>
      <c r="H50" s="19"/>
      <c r="I50" s="19"/>
      <c r="J50" s="19">
        <v>178162</v>
      </c>
      <c r="K50" s="19">
        <v>9209475</v>
      </c>
      <c r="Q50" s="87">
        <v>9802574</v>
      </c>
      <c r="R50" s="75">
        <f t="shared" si="11"/>
        <v>-414937</v>
      </c>
      <c r="S50" s="13">
        <f t="shared" si="10"/>
        <v>-4.232939225962487</v>
      </c>
      <c r="T50" s="75"/>
      <c r="U50" s="75"/>
    </row>
    <row r="51" spans="1:21" s="12" customFormat="1" ht="54.75" customHeight="1" x14ac:dyDescent="0.6">
      <c r="A51" s="17" t="s">
        <v>93</v>
      </c>
      <c r="B51" s="146" t="s">
        <v>160</v>
      </c>
      <c r="C51" s="147"/>
      <c r="D51" s="18" t="s">
        <v>26</v>
      </c>
      <c r="E51" s="19">
        <f t="shared" si="8"/>
        <v>828</v>
      </c>
      <c r="F51" s="19"/>
      <c r="G51" s="20">
        <f t="shared" si="9"/>
        <v>828</v>
      </c>
      <c r="H51" s="19"/>
      <c r="I51" s="19"/>
      <c r="J51" s="19">
        <v>0</v>
      </c>
      <c r="K51" s="19">
        <v>828</v>
      </c>
      <c r="Q51" s="87">
        <v>800</v>
      </c>
      <c r="R51" s="32">
        <f t="shared" si="11"/>
        <v>28</v>
      </c>
      <c r="S51" s="13">
        <f t="shared" si="10"/>
        <v>3.5000000000000004</v>
      </c>
    </row>
    <row r="52" spans="1:21" s="12" customFormat="1" ht="60.75" customHeight="1" x14ac:dyDescent="0.6">
      <c r="A52" s="17" t="s">
        <v>94</v>
      </c>
      <c r="B52" s="146" t="s">
        <v>95</v>
      </c>
      <c r="C52" s="147"/>
      <c r="D52" s="18" t="s">
        <v>26</v>
      </c>
      <c r="E52" s="19">
        <f t="shared" si="8"/>
        <v>253</v>
      </c>
      <c r="F52" s="19"/>
      <c r="G52" s="20">
        <f t="shared" si="9"/>
        <v>253</v>
      </c>
      <c r="H52" s="19"/>
      <c r="I52" s="19"/>
      <c r="J52" s="19">
        <v>0</v>
      </c>
      <c r="K52" s="19">
        <v>253</v>
      </c>
      <c r="Q52" s="87">
        <v>259</v>
      </c>
      <c r="R52" s="115">
        <f t="shared" si="11"/>
        <v>-6</v>
      </c>
      <c r="S52" s="13">
        <f t="shared" si="10"/>
        <v>-2.3166023166023164</v>
      </c>
    </row>
    <row r="53" spans="1:21" s="12" customFormat="1" ht="54.75" customHeight="1" x14ac:dyDescent="0.6">
      <c r="A53" s="17" t="s">
        <v>96</v>
      </c>
      <c r="B53" s="146" t="s">
        <v>97</v>
      </c>
      <c r="C53" s="147"/>
      <c r="D53" s="18" t="s">
        <v>26</v>
      </c>
      <c r="E53" s="19">
        <f t="shared" si="8"/>
        <v>9865324</v>
      </c>
      <c r="F53" s="19"/>
      <c r="G53" s="20">
        <f t="shared" si="9"/>
        <v>9865324</v>
      </c>
      <c r="H53" s="19"/>
      <c r="I53" s="19"/>
      <c r="J53" s="19">
        <v>3512348</v>
      </c>
      <c r="K53" s="19">
        <v>6352976</v>
      </c>
      <c r="Q53" s="87">
        <v>11072991</v>
      </c>
      <c r="R53" s="115">
        <f t="shared" si="11"/>
        <v>-1207667</v>
      </c>
      <c r="S53" s="13">
        <f t="shared" si="10"/>
        <v>-10.906420857742953</v>
      </c>
    </row>
    <row r="54" spans="1:21" s="12" customFormat="1" ht="65.25" customHeight="1" x14ac:dyDescent="0.6">
      <c r="A54" s="17" t="s">
        <v>98</v>
      </c>
      <c r="B54" s="146" t="s">
        <v>99</v>
      </c>
      <c r="C54" s="147"/>
      <c r="D54" s="18" t="s">
        <v>26</v>
      </c>
      <c r="E54" s="19">
        <f t="shared" si="8"/>
        <v>46288</v>
      </c>
      <c r="F54" s="19"/>
      <c r="G54" s="20">
        <f t="shared" si="9"/>
        <v>46288</v>
      </c>
      <c r="H54" s="19"/>
      <c r="I54" s="19"/>
      <c r="J54" s="19">
        <v>34501</v>
      </c>
      <c r="K54" s="19">
        <v>11787</v>
      </c>
      <c r="Q54" s="87">
        <v>47093</v>
      </c>
      <c r="R54" s="115">
        <f t="shared" si="11"/>
        <v>-805</v>
      </c>
      <c r="S54" s="13">
        <f t="shared" si="10"/>
        <v>-1.7093835601894123</v>
      </c>
    </row>
    <row r="55" spans="1:21" s="12" customFormat="1" ht="65.25" customHeight="1" x14ac:dyDescent="0.6">
      <c r="A55" s="17" t="s">
        <v>100</v>
      </c>
      <c r="B55" s="146" t="s">
        <v>101</v>
      </c>
      <c r="C55" s="147"/>
      <c r="D55" s="18" t="s">
        <v>26</v>
      </c>
      <c r="E55" s="19">
        <f t="shared" si="8"/>
        <v>12099</v>
      </c>
      <c r="F55" s="19"/>
      <c r="G55" s="20">
        <f t="shared" si="9"/>
        <v>12099</v>
      </c>
      <c r="H55" s="19"/>
      <c r="I55" s="19"/>
      <c r="J55" s="19">
        <v>1364</v>
      </c>
      <c r="K55" s="19">
        <v>10735</v>
      </c>
      <c r="Q55" s="87">
        <v>11878</v>
      </c>
      <c r="R55" s="115">
        <f t="shared" si="11"/>
        <v>221</v>
      </c>
      <c r="S55" s="13">
        <f t="shared" si="10"/>
        <v>1.8605825896615591</v>
      </c>
    </row>
    <row r="56" spans="1:21" s="12" customFormat="1" ht="42.75" customHeight="1" x14ac:dyDescent="0.55000000000000004">
      <c r="A56" s="17" t="s">
        <v>102</v>
      </c>
      <c r="B56" s="146" t="s">
        <v>103</v>
      </c>
      <c r="C56" s="147"/>
      <c r="D56" s="18" t="s">
        <v>26</v>
      </c>
      <c r="E56" s="19">
        <f t="shared" si="8"/>
        <v>0</v>
      </c>
      <c r="F56" s="19"/>
      <c r="G56" s="20">
        <f t="shared" si="9"/>
        <v>0</v>
      </c>
      <c r="H56" s="19"/>
      <c r="I56" s="19"/>
      <c r="J56" s="19"/>
      <c r="K56" s="19"/>
      <c r="Q56" s="33">
        <v>0</v>
      </c>
      <c r="R56" s="34"/>
      <c r="S56" s="34"/>
    </row>
    <row r="57" spans="1:21" s="12" customFormat="1" ht="57.75" customHeight="1" x14ac:dyDescent="0.25">
      <c r="A57" s="14" t="s">
        <v>7</v>
      </c>
      <c r="B57" s="152" t="s">
        <v>104</v>
      </c>
      <c r="C57" s="153"/>
      <c r="D57" s="15" t="s">
        <v>26</v>
      </c>
      <c r="E57" s="21">
        <f t="shared" si="8"/>
        <v>0</v>
      </c>
      <c r="F57" s="25">
        <f>F58+F59+F60+F61</f>
        <v>0</v>
      </c>
      <c r="G57" s="16">
        <f t="shared" si="9"/>
        <v>0</v>
      </c>
      <c r="H57" s="16">
        <f>H58+H59+H60+H61</f>
        <v>0</v>
      </c>
      <c r="I57" s="16">
        <f>I58+I59+I60+I61</f>
        <v>0</v>
      </c>
      <c r="J57" s="16">
        <f>J58+J59+J60+J61</f>
        <v>0</v>
      </c>
      <c r="K57" s="16">
        <f>K58+K59+K60+K61</f>
        <v>0</v>
      </c>
      <c r="Q57" s="81">
        <v>0</v>
      </c>
      <c r="R57" s="33"/>
      <c r="S57" s="33"/>
    </row>
    <row r="58" spans="1:21" s="12" customFormat="1" ht="55.5" customHeight="1" x14ac:dyDescent="0.5">
      <c r="A58" s="17" t="s">
        <v>105</v>
      </c>
      <c r="B58" s="146" t="s">
        <v>106</v>
      </c>
      <c r="C58" s="147"/>
      <c r="D58" s="18" t="s">
        <v>26</v>
      </c>
      <c r="E58" s="28">
        <f t="shared" si="8"/>
        <v>0</v>
      </c>
      <c r="F58" s="29"/>
      <c r="G58" s="20">
        <f t="shared" si="9"/>
        <v>0</v>
      </c>
      <c r="H58" s="19"/>
      <c r="I58" s="19"/>
      <c r="J58" s="19">
        <v>0</v>
      </c>
      <c r="K58" s="19"/>
      <c r="L58" s="35"/>
      <c r="Q58" s="33">
        <v>0</v>
      </c>
      <c r="R58" s="33"/>
      <c r="S58" s="33"/>
    </row>
    <row r="59" spans="1:21" s="12" customFormat="1" ht="46.5" customHeight="1" x14ac:dyDescent="0.6">
      <c r="A59" s="17" t="s">
        <v>107</v>
      </c>
      <c r="B59" s="146" t="s">
        <v>108</v>
      </c>
      <c r="C59" s="147"/>
      <c r="D59" s="18" t="s">
        <v>26</v>
      </c>
      <c r="E59" s="19">
        <f t="shared" si="8"/>
        <v>0</v>
      </c>
      <c r="F59" s="29"/>
      <c r="G59" s="20">
        <f t="shared" si="9"/>
        <v>0</v>
      </c>
      <c r="H59" s="19"/>
      <c r="I59" s="19"/>
      <c r="J59" s="19"/>
      <c r="K59" s="19"/>
      <c r="Q59" s="79">
        <v>0</v>
      </c>
      <c r="R59" s="32">
        <f>E59-Q59</f>
        <v>0</v>
      </c>
      <c r="S59" s="13" t="e">
        <f>R59/Q59*100</f>
        <v>#DIV/0!</v>
      </c>
    </row>
    <row r="60" spans="1:21" s="12" customFormat="1" ht="46.5" customHeight="1" x14ac:dyDescent="0.25">
      <c r="A60" s="17" t="s">
        <v>109</v>
      </c>
      <c r="B60" s="146" t="s">
        <v>110</v>
      </c>
      <c r="C60" s="147"/>
      <c r="D60" s="18" t="s">
        <v>26</v>
      </c>
      <c r="E60" s="28">
        <f t="shared" si="8"/>
        <v>0</v>
      </c>
      <c r="F60" s="29"/>
      <c r="G60" s="36">
        <f t="shared" si="9"/>
        <v>0</v>
      </c>
      <c r="H60" s="19"/>
      <c r="I60" s="19"/>
      <c r="J60" s="19"/>
      <c r="K60" s="19"/>
      <c r="Q60" s="33">
        <v>0</v>
      </c>
      <c r="R60" s="33"/>
      <c r="S60" s="33"/>
    </row>
    <row r="61" spans="1:21" s="12" customFormat="1" ht="40.5" customHeight="1" x14ac:dyDescent="0.25">
      <c r="A61" s="17" t="s">
        <v>111</v>
      </c>
      <c r="B61" s="146" t="s">
        <v>112</v>
      </c>
      <c r="C61" s="147"/>
      <c r="D61" s="18" t="s">
        <v>26</v>
      </c>
      <c r="E61" s="28">
        <f t="shared" si="8"/>
        <v>0</v>
      </c>
      <c r="F61" s="29"/>
      <c r="G61" s="36">
        <f t="shared" si="9"/>
        <v>0</v>
      </c>
      <c r="H61" s="19"/>
      <c r="I61" s="19"/>
      <c r="J61" s="19"/>
      <c r="K61" s="19"/>
      <c r="Q61" s="33">
        <v>0</v>
      </c>
      <c r="R61" s="33"/>
      <c r="S61" s="33"/>
    </row>
    <row r="62" spans="1:21" s="12" customFormat="1" ht="34.5" customHeight="1" x14ac:dyDescent="0.25">
      <c r="A62" s="17" t="s">
        <v>113</v>
      </c>
      <c r="B62" s="146" t="s">
        <v>103</v>
      </c>
      <c r="C62" s="147"/>
      <c r="D62" s="18" t="s">
        <v>26</v>
      </c>
      <c r="E62" s="28">
        <f t="shared" si="8"/>
        <v>0</v>
      </c>
      <c r="F62" s="29"/>
      <c r="G62" s="36">
        <f t="shared" si="9"/>
        <v>0</v>
      </c>
      <c r="H62" s="19"/>
      <c r="I62" s="19"/>
      <c r="J62" s="19"/>
      <c r="K62" s="19"/>
      <c r="Q62" s="33">
        <v>0</v>
      </c>
      <c r="R62" s="33"/>
      <c r="S62" s="33"/>
    </row>
    <row r="63" spans="1:21" s="12" customFormat="1" ht="36" customHeight="1" x14ac:dyDescent="0.25">
      <c r="A63" s="14" t="s">
        <v>8</v>
      </c>
      <c r="B63" s="152" t="s">
        <v>114</v>
      </c>
      <c r="C63" s="153"/>
      <c r="D63" s="15" t="s">
        <v>26</v>
      </c>
      <c r="E63" s="37">
        <f t="shared" si="8"/>
        <v>0</v>
      </c>
      <c r="F63" s="38"/>
      <c r="G63" s="39">
        <f t="shared" si="9"/>
        <v>0</v>
      </c>
      <c r="H63" s="40"/>
      <c r="I63" s="40"/>
      <c r="J63" s="19"/>
      <c r="K63" s="19"/>
      <c r="Q63" s="33">
        <v>0</v>
      </c>
      <c r="R63" s="33"/>
      <c r="S63" s="33"/>
    </row>
    <row r="64" spans="1:21" s="12" customFormat="1" ht="31.5" customHeight="1" x14ac:dyDescent="0.6">
      <c r="A64" s="14" t="s">
        <v>9</v>
      </c>
      <c r="B64" s="152" t="s">
        <v>170</v>
      </c>
      <c r="C64" s="153"/>
      <c r="D64" s="15" t="s">
        <v>26</v>
      </c>
      <c r="E64" s="40">
        <f t="shared" si="8"/>
        <v>2591346</v>
      </c>
      <c r="F64" s="40"/>
      <c r="G64" s="41">
        <f t="shared" si="9"/>
        <v>2591346</v>
      </c>
      <c r="H64" s="40"/>
      <c r="I64" s="40"/>
      <c r="J64" s="19">
        <v>2585826</v>
      </c>
      <c r="K64" s="19">
        <v>5520</v>
      </c>
      <c r="Q64" s="79">
        <v>2586410</v>
      </c>
      <c r="R64" s="32">
        <f>E64-Q64</f>
        <v>4936</v>
      </c>
      <c r="S64" s="33"/>
    </row>
    <row r="65" spans="1:19" s="42" customFormat="1" ht="24.9" customHeight="1" x14ac:dyDescent="0.25">
      <c r="A65" s="14" t="s">
        <v>10</v>
      </c>
      <c r="B65" s="152" t="s">
        <v>115</v>
      </c>
      <c r="C65" s="153"/>
      <c r="D65" s="25" t="s">
        <v>26</v>
      </c>
      <c r="E65" s="37">
        <f t="shared" si="8"/>
        <v>0</v>
      </c>
      <c r="F65" s="38"/>
      <c r="G65" s="39">
        <f t="shared" si="9"/>
        <v>0</v>
      </c>
      <c r="H65" s="40"/>
      <c r="I65" s="40"/>
      <c r="J65" s="40"/>
      <c r="K65" s="37">
        <v>0</v>
      </c>
      <c r="Q65" s="43">
        <v>0</v>
      </c>
      <c r="R65" s="43"/>
      <c r="S65" s="43"/>
    </row>
    <row r="66" spans="1:19" s="42" customFormat="1" ht="32.25" customHeight="1" x14ac:dyDescent="0.55000000000000004">
      <c r="A66" s="14" t="s">
        <v>116</v>
      </c>
      <c r="B66" s="152" t="s">
        <v>117</v>
      </c>
      <c r="C66" s="153"/>
      <c r="D66" s="15" t="s">
        <v>26</v>
      </c>
      <c r="E66" s="21">
        <f t="shared" si="8"/>
        <v>3765817</v>
      </c>
      <c r="F66" s="25">
        <f>F67+F68+F69+F70+F71</f>
        <v>0</v>
      </c>
      <c r="G66" s="16">
        <f t="shared" si="9"/>
        <v>3765817</v>
      </c>
      <c r="H66" s="16">
        <f>H67+H68+H69+H70+H71</f>
        <v>0</v>
      </c>
      <c r="I66" s="16">
        <f>I67+I68+I69+I70+I71</f>
        <v>0</v>
      </c>
      <c r="J66" s="16">
        <f>SUM(J67:J72)</f>
        <v>3765817</v>
      </c>
      <c r="K66" s="16">
        <f>K67+K68+K69+K70+K71</f>
        <v>0</v>
      </c>
      <c r="Q66" s="76">
        <v>3525942</v>
      </c>
      <c r="R66" s="13">
        <f t="shared" ref="R66:R71" si="12">E66-Q66</f>
        <v>239875</v>
      </c>
      <c r="S66" s="13">
        <f t="shared" ref="S66:S72" si="13">R66/Q66*100</f>
        <v>6.8031465066640342</v>
      </c>
    </row>
    <row r="67" spans="1:19" s="42" customFormat="1" ht="36.75" customHeight="1" x14ac:dyDescent="0.55000000000000004">
      <c r="A67" s="17" t="s">
        <v>118</v>
      </c>
      <c r="B67" s="146" t="s">
        <v>119</v>
      </c>
      <c r="C67" s="147"/>
      <c r="D67" s="18" t="s">
        <v>26</v>
      </c>
      <c r="E67" s="19">
        <f>G67-F67</f>
        <v>406140</v>
      </c>
      <c r="F67" s="19"/>
      <c r="G67" s="20">
        <f t="shared" si="9"/>
        <v>406140</v>
      </c>
      <c r="H67" s="19"/>
      <c r="I67" s="44"/>
      <c r="J67" s="19">
        <v>406140</v>
      </c>
      <c r="K67" s="19"/>
      <c r="Q67" s="88">
        <v>371100</v>
      </c>
      <c r="R67" s="86">
        <f t="shared" si="12"/>
        <v>35040</v>
      </c>
      <c r="S67" s="13">
        <f t="shared" si="13"/>
        <v>9.4421988682295872</v>
      </c>
    </row>
    <row r="68" spans="1:19" s="42" customFormat="1" ht="32.25" customHeight="1" x14ac:dyDescent="0.55000000000000004">
      <c r="A68" s="17" t="s">
        <v>120</v>
      </c>
      <c r="B68" s="146" t="s">
        <v>121</v>
      </c>
      <c r="C68" s="147"/>
      <c r="D68" s="18" t="s">
        <v>26</v>
      </c>
      <c r="E68" s="19">
        <f t="shared" ref="E68:E82" si="14">G68-F68</f>
        <v>991480</v>
      </c>
      <c r="F68" s="19"/>
      <c r="G68" s="20">
        <f t="shared" si="9"/>
        <v>991480</v>
      </c>
      <c r="H68" s="19"/>
      <c r="I68" s="44"/>
      <c r="J68" s="19">
        <v>991480</v>
      </c>
      <c r="K68" s="19"/>
      <c r="Q68" s="88">
        <v>1045677</v>
      </c>
      <c r="R68" s="86">
        <f t="shared" si="12"/>
        <v>-54197</v>
      </c>
      <c r="S68" s="13">
        <f t="shared" si="13"/>
        <v>-5.1829580262356352</v>
      </c>
    </row>
    <row r="69" spans="1:19" s="12" customFormat="1" ht="32.25" customHeight="1" x14ac:dyDescent="0.55000000000000004">
      <c r="A69" s="17" t="s">
        <v>122</v>
      </c>
      <c r="B69" s="146" t="s">
        <v>194</v>
      </c>
      <c r="C69" s="147"/>
      <c r="D69" s="18" t="s">
        <v>26</v>
      </c>
      <c r="E69" s="19">
        <f t="shared" si="14"/>
        <v>664992</v>
      </c>
      <c r="F69" s="19"/>
      <c r="G69" s="20">
        <f t="shared" si="9"/>
        <v>664992</v>
      </c>
      <c r="H69" s="19"/>
      <c r="I69" s="44"/>
      <c r="J69" s="19">
        <v>664992</v>
      </c>
      <c r="K69" s="19"/>
      <c r="Q69" s="89">
        <v>457200</v>
      </c>
      <c r="R69" s="86">
        <f t="shared" si="12"/>
        <v>207792</v>
      </c>
      <c r="S69" s="13">
        <f t="shared" si="13"/>
        <v>45.448818897637793</v>
      </c>
    </row>
    <row r="70" spans="1:19" s="12" customFormat="1" ht="37.5" customHeight="1" x14ac:dyDescent="0.55000000000000004">
      <c r="A70" s="17" t="s">
        <v>124</v>
      </c>
      <c r="B70" s="146" t="s">
        <v>125</v>
      </c>
      <c r="C70" s="147"/>
      <c r="D70" s="18" t="s">
        <v>26</v>
      </c>
      <c r="E70" s="19">
        <f t="shared" si="14"/>
        <v>322321</v>
      </c>
      <c r="F70" s="19"/>
      <c r="G70" s="20">
        <f t="shared" si="9"/>
        <v>322321</v>
      </c>
      <c r="H70" s="19"/>
      <c r="I70" s="44"/>
      <c r="J70" s="19">
        <v>322321</v>
      </c>
      <c r="K70" s="19"/>
      <c r="Q70" s="89">
        <v>295395</v>
      </c>
      <c r="R70" s="86">
        <f t="shared" si="12"/>
        <v>26926</v>
      </c>
      <c r="S70" s="13">
        <f t="shared" si="13"/>
        <v>9.1152524585724208</v>
      </c>
    </row>
    <row r="71" spans="1:19" s="12" customFormat="1" ht="39" customHeight="1" x14ac:dyDescent="0.55000000000000004">
      <c r="A71" s="17" t="s">
        <v>126</v>
      </c>
      <c r="B71" s="146" t="s">
        <v>171</v>
      </c>
      <c r="C71" s="147"/>
      <c r="D71" s="18" t="s">
        <v>26</v>
      </c>
      <c r="E71" s="19">
        <f t="shared" si="14"/>
        <v>1176564</v>
      </c>
      <c r="F71" s="19"/>
      <c r="G71" s="20">
        <f t="shared" si="9"/>
        <v>1176564</v>
      </c>
      <c r="H71" s="19"/>
      <c r="I71" s="44"/>
      <c r="J71" s="19">
        <v>1176564</v>
      </c>
      <c r="K71" s="19"/>
      <c r="Q71" s="89">
        <v>1154970</v>
      </c>
      <c r="R71" s="86">
        <f t="shared" si="12"/>
        <v>21594</v>
      </c>
      <c r="S71" s="13">
        <f t="shared" si="13"/>
        <v>1.8696589521805762</v>
      </c>
    </row>
    <row r="72" spans="1:19" s="12" customFormat="1" ht="39" customHeight="1" x14ac:dyDescent="0.55000000000000004">
      <c r="A72" s="17" t="s">
        <v>155</v>
      </c>
      <c r="B72" s="146" t="s">
        <v>156</v>
      </c>
      <c r="C72" s="147"/>
      <c r="D72" s="18" t="s">
        <v>26</v>
      </c>
      <c r="E72" s="19">
        <f>G72-F72</f>
        <v>204320</v>
      </c>
      <c r="F72" s="19"/>
      <c r="G72" s="20">
        <f t="shared" si="9"/>
        <v>204320</v>
      </c>
      <c r="H72" s="19"/>
      <c r="I72" s="44"/>
      <c r="J72" s="19">
        <v>204320</v>
      </c>
      <c r="K72" s="19"/>
      <c r="Q72" s="89">
        <v>201600</v>
      </c>
      <c r="R72" s="105">
        <f>E72-Q72</f>
        <v>2720</v>
      </c>
      <c r="S72" s="13">
        <f t="shared" si="13"/>
        <v>1.3492063492063493</v>
      </c>
    </row>
    <row r="73" spans="1:19" s="12" customFormat="1" ht="61.5" customHeight="1" x14ac:dyDescent="0.6">
      <c r="A73" s="14" t="s">
        <v>127</v>
      </c>
      <c r="B73" s="152" t="s">
        <v>128</v>
      </c>
      <c r="C73" s="153"/>
      <c r="D73" s="15" t="s">
        <v>26</v>
      </c>
      <c r="E73" s="37">
        <f t="shared" si="14"/>
        <v>533770</v>
      </c>
      <c r="F73" s="38"/>
      <c r="G73" s="39">
        <f>H73+I73+J73+K73</f>
        <v>533770</v>
      </c>
      <c r="H73" s="40"/>
      <c r="I73" s="45"/>
      <c r="J73" s="19">
        <f>J74</f>
        <v>533770</v>
      </c>
      <c r="K73" s="19"/>
      <c r="Q73" s="79">
        <v>554391</v>
      </c>
      <c r="R73" s="13">
        <f>E73-Q73</f>
        <v>-20621</v>
      </c>
      <c r="S73" s="33"/>
    </row>
    <row r="74" spans="1:19" s="12" customFormat="1" ht="36.75" customHeight="1" x14ac:dyDescent="0.6">
      <c r="A74" s="14" t="s">
        <v>158</v>
      </c>
      <c r="B74" s="80" t="s">
        <v>159</v>
      </c>
      <c r="C74" s="110"/>
      <c r="D74" s="15" t="s">
        <v>26</v>
      </c>
      <c r="E74" s="37">
        <f t="shared" si="14"/>
        <v>533770</v>
      </c>
      <c r="F74" s="38"/>
      <c r="G74" s="39">
        <f t="shared" si="9"/>
        <v>533770</v>
      </c>
      <c r="H74" s="40"/>
      <c r="I74" s="45"/>
      <c r="J74" s="19">
        <v>533770</v>
      </c>
      <c r="K74" s="19"/>
      <c r="Q74" s="87">
        <v>554391</v>
      </c>
      <c r="R74" s="13">
        <f>E74-Q74</f>
        <v>-20621</v>
      </c>
      <c r="S74" s="33"/>
    </row>
    <row r="75" spans="1:19" s="12" customFormat="1" ht="60" customHeight="1" x14ac:dyDescent="0.6">
      <c r="A75" s="15" t="s">
        <v>129</v>
      </c>
      <c r="B75" s="160" t="s">
        <v>130</v>
      </c>
      <c r="C75" s="161"/>
      <c r="D75" s="15" t="s">
        <v>26</v>
      </c>
      <c r="E75" s="40">
        <f t="shared" si="14"/>
        <v>1748734</v>
      </c>
      <c r="F75" s="46"/>
      <c r="G75" s="41">
        <f>H75+I75+J75+K75</f>
        <v>1748734</v>
      </c>
      <c r="H75" s="40"/>
      <c r="I75" s="46"/>
      <c r="J75" s="19">
        <f>SUM(J76:J82)</f>
        <v>1285624</v>
      </c>
      <c r="K75" s="19">
        <f>SUM(K76:K82)</f>
        <v>463110</v>
      </c>
      <c r="Q75" s="79">
        <v>1662050</v>
      </c>
      <c r="R75" s="13">
        <f t="shared" ref="R75:R82" si="15">E75-Q75</f>
        <v>86684</v>
      </c>
      <c r="S75" s="33"/>
    </row>
    <row r="76" spans="1:19" s="12" customFormat="1" ht="34.5" customHeight="1" x14ac:dyDescent="0.6">
      <c r="A76" s="14" t="s">
        <v>131</v>
      </c>
      <c r="B76" s="47" t="s">
        <v>132</v>
      </c>
      <c r="C76" s="111"/>
      <c r="D76" s="15" t="s">
        <v>26</v>
      </c>
      <c r="E76" s="40">
        <f t="shared" si="14"/>
        <v>124150</v>
      </c>
      <c r="F76" s="46"/>
      <c r="G76" s="41">
        <f t="shared" ref="G76:G82" si="16">H76+I76+J76+K76</f>
        <v>124150</v>
      </c>
      <c r="H76" s="40"/>
      <c r="I76" s="45"/>
      <c r="J76" s="19">
        <v>124150</v>
      </c>
      <c r="K76" s="19"/>
      <c r="Q76" s="87">
        <v>102330</v>
      </c>
      <c r="R76" s="13">
        <f t="shared" si="15"/>
        <v>21820</v>
      </c>
      <c r="S76" s="33"/>
    </row>
    <row r="77" spans="1:19" s="12" customFormat="1" ht="32.25" customHeight="1" x14ac:dyDescent="0.55000000000000004">
      <c r="A77" s="14" t="s">
        <v>133</v>
      </c>
      <c r="B77" s="80" t="s">
        <v>134</v>
      </c>
      <c r="C77" s="111"/>
      <c r="D77" s="15" t="s">
        <v>26</v>
      </c>
      <c r="E77" s="40">
        <f t="shared" si="14"/>
        <v>153897</v>
      </c>
      <c r="F77" s="46"/>
      <c r="G77" s="41">
        <f t="shared" si="16"/>
        <v>153897</v>
      </c>
      <c r="H77" s="40"/>
      <c r="I77" s="46"/>
      <c r="J77" s="19">
        <f>38612+28499</f>
        <v>67111</v>
      </c>
      <c r="K77" s="19">
        <f>63896+22890</f>
        <v>86786</v>
      </c>
      <c r="Q77" s="86">
        <v>172045</v>
      </c>
      <c r="R77" s="13">
        <f t="shared" si="15"/>
        <v>-18148</v>
      </c>
      <c r="S77" s="13">
        <f>R77/Q77*100</f>
        <v>-10.548403034089919</v>
      </c>
    </row>
    <row r="78" spans="1:19" s="12" customFormat="1" ht="35.25" customHeight="1" x14ac:dyDescent="0.55000000000000004">
      <c r="A78" s="14" t="s">
        <v>135</v>
      </c>
      <c r="B78" s="80" t="s">
        <v>161</v>
      </c>
      <c r="C78" s="111"/>
      <c r="D78" s="15" t="s">
        <v>26</v>
      </c>
      <c r="E78" s="40">
        <f t="shared" si="14"/>
        <v>5107</v>
      </c>
      <c r="F78" s="46"/>
      <c r="G78" s="41">
        <f t="shared" si="16"/>
        <v>5107</v>
      </c>
      <c r="H78" s="40"/>
      <c r="I78" s="46"/>
      <c r="J78" s="19">
        <v>5107</v>
      </c>
      <c r="K78" s="19"/>
      <c r="Q78" s="86">
        <v>5190</v>
      </c>
      <c r="R78" s="13">
        <f t="shared" si="15"/>
        <v>-83</v>
      </c>
      <c r="S78" s="13">
        <f>R78/Q78*100</f>
        <v>-1.5992292870905589</v>
      </c>
    </row>
    <row r="79" spans="1:19" s="12" customFormat="1" ht="35.25" customHeight="1" x14ac:dyDescent="0.55000000000000004">
      <c r="A79" s="14" t="s">
        <v>162</v>
      </c>
      <c r="B79" s="47" t="s">
        <v>164</v>
      </c>
      <c r="C79" s="111"/>
      <c r="D79" s="15" t="s">
        <v>26</v>
      </c>
      <c r="E79" s="40">
        <f t="shared" si="14"/>
        <v>341225</v>
      </c>
      <c r="F79" s="46"/>
      <c r="G79" s="41">
        <f t="shared" si="16"/>
        <v>341225</v>
      </c>
      <c r="H79" s="40"/>
      <c r="I79" s="46"/>
      <c r="J79" s="19">
        <v>341225</v>
      </c>
      <c r="K79" s="19"/>
      <c r="Q79" s="86">
        <v>341288</v>
      </c>
      <c r="R79" s="13">
        <f t="shared" si="15"/>
        <v>-63</v>
      </c>
      <c r="S79" s="13">
        <f t="shared" ref="S79:S82" si="17">R79/Q79*100</f>
        <v>-1.8459482900072665E-2</v>
      </c>
    </row>
    <row r="80" spans="1:19" s="12" customFormat="1" ht="35.25" customHeight="1" x14ac:dyDescent="0.55000000000000004">
      <c r="A80" s="14" t="s">
        <v>165</v>
      </c>
      <c r="B80" s="47" t="s">
        <v>167</v>
      </c>
      <c r="C80" s="111"/>
      <c r="D80" s="15" t="s">
        <v>26</v>
      </c>
      <c r="E80" s="40">
        <f t="shared" si="14"/>
        <v>1104867</v>
      </c>
      <c r="F80" s="46"/>
      <c r="G80" s="41">
        <f t="shared" si="16"/>
        <v>1104867</v>
      </c>
      <c r="H80" s="40"/>
      <c r="I80" s="46"/>
      <c r="J80" s="19">
        <v>728543</v>
      </c>
      <c r="K80" s="19">
        <v>376324</v>
      </c>
      <c r="Q80" s="86">
        <v>1020830</v>
      </c>
      <c r="R80" s="13">
        <f t="shared" si="15"/>
        <v>84037</v>
      </c>
      <c r="S80" s="13">
        <f t="shared" si="17"/>
        <v>8.2322227990948544</v>
      </c>
    </row>
    <row r="81" spans="1:209" s="12" customFormat="1" ht="35.25" customHeight="1" x14ac:dyDescent="0.55000000000000004">
      <c r="A81" s="14" t="s">
        <v>168</v>
      </c>
      <c r="B81" s="47" t="s">
        <v>182</v>
      </c>
      <c r="C81" s="111"/>
      <c r="D81" s="15" t="s">
        <v>26</v>
      </c>
      <c r="E81" s="40">
        <f t="shared" si="14"/>
        <v>19426</v>
      </c>
      <c r="F81" s="46"/>
      <c r="G81" s="41">
        <f t="shared" si="16"/>
        <v>19426</v>
      </c>
      <c r="H81" s="40"/>
      <c r="I81" s="46"/>
      <c r="J81" s="19">
        <v>19426</v>
      </c>
      <c r="K81" s="19"/>
      <c r="Q81" s="86">
        <v>19998</v>
      </c>
      <c r="R81" s="13">
        <f>E81-Q81</f>
        <v>-572</v>
      </c>
      <c r="S81" s="13"/>
    </row>
    <row r="82" spans="1:209" s="12" customFormat="1" ht="34.5" customHeight="1" x14ac:dyDescent="0.55000000000000004">
      <c r="A82" s="14" t="s">
        <v>183</v>
      </c>
      <c r="B82" s="47" t="s">
        <v>174</v>
      </c>
      <c r="C82" s="111"/>
      <c r="D82" s="15" t="s">
        <v>26</v>
      </c>
      <c r="E82" s="40">
        <f t="shared" si="14"/>
        <v>62</v>
      </c>
      <c r="F82" s="46"/>
      <c r="G82" s="41">
        <f t="shared" si="16"/>
        <v>62</v>
      </c>
      <c r="H82" s="40"/>
      <c r="I82" s="45"/>
      <c r="J82" s="19">
        <v>62</v>
      </c>
      <c r="K82" s="44"/>
      <c r="Q82" s="86">
        <v>369</v>
      </c>
      <c r="R82" s="13">
        <f t="shared" si="15"/>
        <v>-307</v>
      </c>
      <c r="S82" s="13">
        <f t="shared" si="17"/>
        <v>-83.197831978319783</v>
      </c>
    </row>
    <row r="83" spans="1:209" s="42" customFormat="1" ht="48" customHeight="1" x14ac:dyDescent="0.55000000000000004">
      <c r="A83" s="9" t="s">
        <v>11</v>
      </c>
      <c r="B83" s="162" t="s">
        <v>137</v>
      </c>
      <c r="C83" s="48" t="s">
        <v>138</v>
      </c>
      <c r="D83" s="10" t="s">
        <v>26</v>
      </c>
      <c r="E83" s="22">
        <f>E13-E39</f>
        <v>11934315</v>
      </c>
      <c r="F83" s="22">
        <f>F13-F39</f>
        <v>0</v>
      </c>
      <c r="G83" s="22">
        <f>G13-G39</f>
        <v>11934315</v>
      </c>
      <c r="H83" s="49"/>
      <c r="I83" s="49"/>
      <c r="J83" s="50"/>
      <c r="K83" s="51"/>
      <c r="Q83" s="13"/>
    </row>
    <row r="84" spans="1:209" s="53" customFormat="1" ht="45.75" customHeight="1" x14ac:dyDescent="0.25">
      <c r="A84" s="9" t="s">
        <v>139</v>
      </c>
      <c r="B84" s="163"/>
      <c r="C84" s="48" t="s">
        <v>140</v>
      </c>
      <c r="D84" s="10" t="s">
        <v>12</v>
      </c>
      <c r="E84" s="52">
        <f>E83/E13*100</f>
        <v>11.352544869644616</v>
      </c>
      <c r="F84" s="52"/>
      <c r="G84" s="52">
        <f>G83/G13*100</f>
        <v>11.352544869644616</v>
      </c>
      <c r="H84" s="9"/>
      <c r="I84" s="9"/>
      <c r="J84" s="9"/>
      <c r="K84" s="9"/>
      <c r="L84" s="158"/>
      <c r="M84" s="159"/>
      <c r="N84" s="158"/>
      <c r="O84" s="159"/>
      <c r="P84" s="158"/>
      <c r="Q84" s="159"/>
      <c r="R84" s="158"/>
      <c r="S84" s="159"/>
      <c r="T84" s="158"/>
      <c r="U84" s="159"/>
      <c r="V84" s="158"/>
      <c r="W84" s="159"/>
      <c r="X84" s="158"/>
      <c r="Y84" s="159"/>
      <c r="Z84" s="158"/>
      <c r="AA84" s="159"/>
      <c r="AB84" s="158"/>
      <c r="AC84" s="159"/>
      <c r="AD84" s="158"/>
      <c r="AE84" s="159"/>
      <c r="AF84" s="158"/>
      <c r="AG84" s="159"/>
      <c r="AH84" s="158"/>
      <c r="AI84" s="159"/>
      <c r="AJ84" s="158"/>
      <c r="AK84" s="159"/>
      <c r="AL84" s="158"/>
      <c r="AM84" s="159"/>
      <c r="AN84" s="158"/>
      <c r="AO84" s="159"/>
      <c r="AP84" s="158"/>
      <c r="AQ84" s="159"/>
      <c r="AR84" s="158"/>
      <c r="AS84" s="159"/>
      <c r="AT84" s="158"/>
      <c r="AU84" s="159"/>
      <c r="AV84" s="158"/>
      <c r="AW84" s="159"/>
      <c r="AX84" s="158"/>
      <c r="AY84" s="159"/>
      <c r="AZ84" s="158"/>
      <c r="BA84" s="159"/>
      <c r="BB84" s="158"/>
      <c r="BC84" s="159"/>
      <c r="BD84" s="158"/>
      <c r="BE84" s="159"/>
      <c r="BF84" s="158"/>
      <c r="BG84" s="159"/>
      <c r="BH84" s="158"/>
      <c r="BI84" s="159"/>
      <c r="BJ84" s="158"/>
      <c r="BK84" s="159"/>
      <c r="BL84" s="158"/>
      <c r="BM84" s="159"/>
      <c r="BN84" s="158"/>
      <c r="BO84" s="159"/>
      <c r="BP84" s="158"/>
      <c r="BQ84" s="159"/>
      <c r="BR84" s="158"/>
      <c r="BS84" s="159"/>
      <c r="BT84" s="158"/>
      <c r="BU84" s="159"/>
      <c r="BV84" s="158"/>
      <c r="BW84" s="159"/>
      <c r="BX84" s="158"/>
      <c r="BY84" s="159"/>
      <c r="BZ84" s="158"/>
      <c r="CA84" s="159"/>
      <c r="CB84" s="158"/>
      <c r="CC84" s="159"/>
      <c r="CD84" s="158"/>
      <c r="CE84" s="159"/>
      <c r="CF84" s="158"/>
      <c r="CG84" s="159"/>
      <c r="CH84" s="158"/>
      <c r="CI84" s="159"/>
      <c r="CJ84" s="158"/>
      <c r="CK84" s="159"/>
      <c r="CL84" s="158"/>
      <c r="CM84" s="159"/>
      <c r="CN84" s="158"/>
      <c r="CO84" s="159"/>
      <c r="CP84" s="158"/>
      <c r="CQ84" s="159"/>
      <c r="CR84" s="158"/>
      <c r="CS84" s="159"/>
      <c r="CT84" s="158"/>
      <c r="CU84" s="159"/>
      <c r="CV84" s="158"/>
      <c r="CW84" s="159"/>
      <c r="CX84" s="158"/>
      <c r="CY84" s="159"/>
      <c r="CZ84" s="158"/>
      <c r="DA84" s="159"/>
      <c r="DB84" s="158"/>
      <c r="DC84" s="159"/>
      <c r="DD84" s="158"/>
      <c r="DE84" s="159"/>
      <c r="DF84" s="158"/>
      <c r="DG84" s="159"/>
      <c r="DH84" s="158"/>
      <c r="DI84" s="159"/>
      <c r="DJ84" s="158"/>
      <c r="DK84" s="159"/>
      <c r="DL84" s="158"/>
      <c r="DM84" s="159"/>
      <c r="DN84" s="158"/>
      <c r="DO84" s="159"/>
      <c r="DP84" s="158"/>
      <c r="DQ84" s="159"/>
      <c r="DR84" s="158"/>
      <c r="DS84" s="159"/>
      <c r="DT84" s="158"/>
      <c r="DU84" s="159"/>
      <c r="DV84" s="158"/>
      <c r="DW84" s="159"/>
      <c r="DX84" s="158"/>
      <c r="DY84" s="159"/>
      <c r="DZ84" s="158"/>
      <c r="EA84" s="159"/>
      <c r="EB84" s="158"/>
      <c r="EC84" s="159"/>
      <c r="ED84" s="158"/>
      <c r="EE84" s="159"/>
      <c r="EF84" s="158"/>
      <c r="EG84" s="159"/>
      <c r="EH84" s="158"/>
      <c r="EI84" s="159"/>
      <c r="EJ84" s="158"/>
      <c r="EK84" s="159"/>
      <c r="EL84" s="158"/>
      <c r="EM84" s="159"/>
      <c r="EN84" s="158"/>
      <c r="EO84" s="159"/>
      <c r="EP84" s="158"/>
      <c r="EQ84" s="159"/>
      <c r="ER84" s="158"/>
      <c r="ES84" s="159"/>
      <c r="ET84" s="158"/>
      <c r="EU84" s="159"/>
      <c r="EV84" s="158"/>
      <c r="EW84" s="159"/>
      <c r="EX84" s="158"/>
      <c r="EY84" s="159"/>
      <c r="EZ84" s="158"/>
      <c r="FA84" s="159"/>
      <c r="FB84" s="158"/>
      <c r="FC84" s="159"/>
      <c r="FD84" s="158"/>
      <c r="FE84" s="159"/>
      <c r="FF84" s="158"/>
      <c r="FG84" s="159"/>
      <c r="FH84" s="158"/>
      <c r="FI84" s="159"/>
      <c r="FJ84" s="158"/>
      <c r="FK84" s="159"/>
      <c r="FL84" s="158"/>
      <c r="FM84" s="159"/>
      <c r="FN84" s="158"/>
      <c r="FO84" s="159"/>
      <c r="FP84" s="158"/>
      <c r="FQ84" s="159"/>
      <c r="FR84" s="158"/>
      <c r="FS84" s="159"/>
      <c r="FT84" s="158"/>
      <c r="FU84" s="159"/>
      <c r="FV84" s="158"/>
      <c r="FW84" s="159"/>
      <c r="FX84" s="158"/>
      <c r="FY84" s="159"/>
      <c r="FZ84" s="158"/>
      <c r="GA84" s="159"/>
      <c r="GB84" s="158"/>
      <c r="GC84" s="159"/>
      <c r="GD84" s="158"/>
      <c r="GE84" s="159"/>
      <c r="GF84" s="158"/>
      <c r="GG84" s="159"/>
      <c r="GH84" s="158"/>
      <c r="GI84" s="159"/>
      <c r="GJ84" s="158"/>
      <c r="GK84" s="159"/>
      <c r="GL84" s="158"/>
      <c r="GM84" s="159"/>
      <c r="GN84" s="158"/>
      <c r="GO84" s="159"/>
      <c r="GP84" s="158"/>
      <c r="GQ84" s="159"/>
      <c r="GR84" s="158"/>
      <c r="GS84" s="159"/>
      <c r="GT84" s="158"/>
      <c r="GU84" s="159"/>
      <c r="GV84" s="158"/>
      <c r="GW84" s="159"/>
      <c r="GX84" s="158"/>
      <c r="GY84" s="159"/>
      <c r="GZ84" s="158"/>
      <c r="HA84" s="159"/>
    </row>
    <row r="85" spans="1:209" s="12" customFormat="1" ht="56.25" customHeight="1" x14ac:dyDescent="0.25">
      <c r="A85" s="14" t="s">
        <v>157</v>
      </c>
      <c r="B85" s="164" t="s">
        <v>141</v>
      </c>
      <c r="C85" s="165"/>
      <c r="D85" s="15" t="s">
        <v>26</v>
      </c>
      <c r="E85" s="45">
        <f>E39-E75-E48-E59-E73</f>
        <v>90902489</v>
      </c>
      <c r="F85" s="45"/>
      <c r="G85" s="45">
        <f>G39-G75-G48-G59-G73</f>
        <v>90902489</v>
      </c>
      <c r="H85" s="54"/>
      <c r="I85" s="54"/>
      <c r="J85" s="45"/>
      <c r="K85" s="45"/>
    </row>
    <row r="86" spans="1:209" s="42" customFormat="1" ht="44.25" customHeight="1" x14ac:dyDescent="0.25">
      <c r="A86" s="55"/>
      <c r="B86" s="56"/>
      <c r="C86" s="56"/>
      <c r="D86" s="57"/>
      <c r="E86" s="58"/>
      <c r="F86" s="59"/>
      <c r="G86" s="60"/>
      <c r="H86" s="59"/>
      <c r="I86" s="59"/>
      <c r="J86" s="60"/>
      <c r="K86" s="60"/>
    </row>
    <row r="87" spans="1:209" s="42" customFormat="1" ht="44.25" customHeight="1" x14ac:dyDescent="0.25">
      <c r="A87" s="55"/>
      <c r="B87" s="56"/>
      <c r="C87" s="56"/>
      <c r="D87" s="57"/>
      <c r="E87" s="58"/>
      <c r="F87" s="59"/>
      <c r="G87" s="60"/>
      <c r="H87" s="59"/>
      <c r="I87" s="59"/>
      <c r="J87" s="60"/>
      <c r="K87" s="60"/>
    </row>
    <row r="88" spans="1:209" s="4" customFormat="1" ht="30" x14ac:dyDescent="0.5">
      <c r="A88" s="61" t="s">
        <v>142</v>
      </c>
      <c r="B88" s="61"/>
      <c r="C88" s="61"/>
      <c r="D88" s="61" t="s">
        <v>143</v>
      </c>
      <c r="E88" s="61"/>
      <c r="F88" s="61"/>
      <c r="G88" s="61"/>
      <c r="H88" s="61"/>
      <c r="I88" s="61" t="s">
        <v>144</v>
      </c>
      <c r="J88" s="61"/>
      <c r="K88" s="61"/>
    </row>
    <row r="89" spans="1:209" s="4" customFormat="1" ht="30.6" x14ac:dyDescent="0.55000000000000004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209" s="65" customFormat="1" ht="40.5" customHeight="1" x14ac:dyDescent="0.7">
      <c r="A90" s="63" t="s">
        <v>145</v>
      </c>
      <c r="B90" s="64"/>
      <c r="C90" s="64"/>
      <c r="D90" s="63" t="s">
        <v>195</v>
      </c>
      <c r="E90" s="64"/>
      <c r="F90" s="64"/>
      <c r="G90" s="64"/>
      <c r="H90" s="64"/>
      <c r="I90" s="63" t="s">
        <v>147</v>
      </c>
      <c r="J90" s="64"/>
      <c r="K90" s="64"/>
    </row>
    <row r="91" spans="1:209" s="65" customFormat="1" ht="120" customHeight="1" x14ac:dyDescent="0.7">
      <c r="A91" s="64"/>
      <c r="B91" s="64"/>
      <c r="C91" s="64"/>
      <c r="D91" s="64"/>
      <c r="E91" s="64"/>
      <c r="F91" s="64"/>
      <c r="G91" s="64"/>
      <c r="H91" s="64"/>
      <c r="I91" s="169" t="s">
        <v>198</v>
      </c>
      <c r="J91" s="169"/>
      <c r="K91" s="169"/>
    </row>
    <row r="92" spans="1:209" s="65" customFormat="1" ht="40.200000000000003" x14ac:dyDescent="0.7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1:209" s="4" customFormat="1" ht="39" customHeight="1" x14ac:dyDescent="0.6">
      <c r="A93" s="166"/>
      <c r="B93" s="166"/>
      <c r="C93" s="166"/>
      <c r="D93" s="62" t="s">
        <v>148</v>
      </c>
      <c r="E93" s="62"/>
      <c r="F93" s="62"/>
      <c r="G93" s="62"/>
      <c r="H93" s="62"/>
      <c r="I93" s="62"/>
      <c r="J93" s="62"/>
      <c r="K93" s="62"/>
    </row>
    <row r="94" spans="1:209" s="4" customFormat="1" ht="35.4" x14ac:dyDescent="0.6">
      <c r="A94" s="66"/>
      <c r="B94" s="67"/>
      <c r="C94" s="67"/>
      <c r="D94" s="62" t="s">
        <v>149</v>
      </c>
      <c r="E94" s="62"/>
      <c r="F94" s="62"/>
      <c r="G94" s="62"/>
      <c r="H94" s="62"/>
      <c r="I94" s="63" t="s">
        <v>178</v>
      </c>
      <c r="J94" s="62"/>
      <c r="K94" s="62"/>
    </row>
    <row r="95" spans="1:209" s="4" customFormat="1" ht="30.6" x14ac:dyDescent="0.55000000000000004">
      <c r="A95" s="68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209" s="4" customFormat="1" ht="30.6" x14ac:dyDescent="0.55000000000000004">
      <c r="A96" s="69" t="s">
        <v>151</v>
      </c>
      <c r="B96" s="62"/>
      <c r="C96" s="69"/>
      <c r="D96" s="62"/>
      <c r="E96" s="69" t="s">
        <v>151</v>
      </c>
      <c r="F96" s="62"/>
      <c r="G96" s="62"/>
      <c r="H96" s="62"/>
      <c r="I96" s="62"/>
      <c r="J96" s="69" t="s">
        <v>151</v>
      </c>
      <c r="K96" s="62"/>
    </row>
    <row r="97" spans="1:11" s="4" customFormat="1" ht="22.8" x14ac:dyDescent="0.4">
      <c r="A97" s="70"/>
      <c r="B97" s="70"/>
      <c r="C97" s="71"/>
      <c r="D97" s="71"/>
      <c r="E97" s="71"/>
      <c r="F97" s="71"/>
      <c r="G97" s="71"/>
      <c r="H97" s="71"/>
      <c r="I97" s="71"/>
      <c r="J97" s="71"/>
      <c r="K97" s="71"/>
    </row>
    <row r="98" spans="1:11" s="4" customFormat="1" ht="22.8" x14ac:dyDescent="0.4">
      <c r="A98" s="70"/>
      <c r="B98" s="70"/>
      <c r="C98" s="72"/>
      <c r="D98" s="71"/>
      <c r="E98" s="71"/>
      <c r="F98" s="71"/>
      <c r="G98" s="71"/>
      <c r="H98" s="71"/>
      <c r="I98" s="71"/>
      <c r="J98" s="71"/>
      <c r="K98" s="71"/>
    </row>
    <row r="99" spans="1:11" s="4" customFormat="1" ht="15.6" x14ac:dyDescent="0.3">
      <c r="A99" s="73"/>
      <c r="B99" s="73"/>
      <c r="F99" s="74"/>
      <c r="G99" s="74"/>
      <c r="H99" s="74"/>
      <c r="I99" s="74"/>
      <c r="J99" s="74"/>
      <c r="K99" s="74"/>
    </row>
    <row r="100" spans="1:11" s="4" customFormat="1" ht="15.6" x14ac:dyDescent="0.3">
      <c r="A100" s="73"/>
      <c r="B100" s="73"/>
      <c r="F100" s="74"/>
      <c r="G100" s="74"/>
      <c r="H100" s="74"/>
      <c r="I100" s="74"/>
      <c r="J100" s="74"/>
      <c r="K100" s="74"/>
    </row>
    <row r="101" spans="1:11" s="4" customFormat="1" ht="15.6" x14ac:dyDescent="0.3">
      <c r="A101" s="73"/>
      <c r="B101" s="73"/>
      <c r="F101" s="74"/>
      <c r="G101" s="74"/>
      <c r="H101" s="74"/>
      <c r="I101" s="167"/>
      <c r="J101" s="168"/>
      <c r="K101" s="74"/>
    </row>
    <row r="102" spans="1:11" s="4" customFormat="1" ht="15.6" x14ac:dyDescent="0.3">
      <c r="A102" s="73"/>
      <c r="B102" s="73"/>
      <c r="F102" s="74"/>
      <c r="G102" s="74"/>
      <c r="H102" s="74"/>
      <c r="I102" s="74"/>
      <c r="J102" s="74"/>
      <c r="K102" s="74"/>
    </row>
    <row r="103" spans="1:11" s="4" customFormat="1" ht="15.6" x14ac:dyDescent="0.3">
      <c r="A103" s="73"/>
      <c r="B103" s="73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1:11" s="4" customFormat="1" ht="15.6" x14ac:dyDescent="0.3">
      <c r="A104" s="73"/>
      <c r="B104" s="73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1:11" s="4" customFormat="1" ht="15.6" x14ac:dyDescent="0.3">
      <c r="A105" s="73"/>
      <c r="B105" s="73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4" customFormat="1" ht="15.6" x14ac:dyDescent="0.3">
      <c r="A106" s="73"/>
      <c r="B106" s="73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4" customFormat="1" ht="15.6" x14ac:dyDescent="0.3">
      <c r="A107" s="73"/>
      <c r="B107" s="73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4" customFormat="1" ht="15.6" x14ac:dyDescent="0.3">
      <c r="A108" s="73"/>
      <c r="B108" s="73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4" customFormat="1" ht="15.6" x14ac:dyDescent="0.3">
      <c r="A109" s="73"/>
      <c r="B109" s="73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4" customFormat="1" ht="15.6" x14ac:dyDescent="0.3">
      <c r="A110" s="73"/>
      <c r="B110" s="73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4" customFormat="1" ht="15.6" x14ac:dyDescent="0.3">
      <c r="A111" s="73"/>
      <c r="B111" s="73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 s="4" customFormat="1" ht="15.6" x14ac:dyDescent="0.3">
      <c r="A112" s="73"/>
      <c r="B112" s="73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1:10" s="4" customFormat="1" ht="13.2" x14ac:dyDescent="0.25">
      <c r="A113" s="73"/>
      <c r="B113" s="73"/>
    </row>
    <row r="114" spans="1:10" s="4" customFormat="1" ht="13.2" x14ac:dyDescent="0.25">
      <c r="A114" s="73"/>
      <c r="B114" s="73"/>
    </row>
    <row r="115" spans="1:10" s="4" customFormat="1" ht="13.2" x14ac:dyDescent="0.25">
      <c r="A115" s="73"/>
      <c r="B115" s="73"/>
    </row>
    <row r="116" spans="1:10" s="4" customFormat="1" ht="13.2" x14ac:dyDescent="0.25">
      <c r="A116" s="73"/>
      <c r="B116" s="73"/>
      <c r="J116" s="77"/>
    </row>
    <row r="117" spans="1:10" s="4" customFormat="1" ht="13.2" x14ac:dyDescent="0.25">
      <c r="A117" s="73"/>
      <c r="B117" s="73"/>
    </row>
    <row r="118" spans="1:10" s="4" customFormat="1" ht="13.2" x14ac:dyDescent="0.25">
      <c r="A118" s="73"/>
      <c r="B118" s="73"/>
    </row>
    <row r="119" spans="1:10" s="4" customFormat="1" ht="13.2" x14ac:dyDescent="0.25">
      <c r="A119" s="73"/>
      <c r="B119" s="73"/>
    </row>
    <row r="120" spans="1:10" s="4" customFormat="1" ht="13.2" x14ac:dyDescent="0.25">
      <c r="A120" s="73"/>
      <c r="B120" s="73"/>
    </row>
    <row r="121" spans="1:10" s="4" customFormat="1" ht="13.2" x14ac:dyDescent="0.25">
      <c r="A121" s="73"/>
      <c r="B121" s="73"/>
    </row>
    <row r="122" spans="1:10" s="4" customFormat="1" ht="13.2" x14ac:dyDescent="0.25">
      <c r="A122" s="73"/>
      <c r="B122" s="73"/>
    </row>
    <row r="123" spans="1:10" s="4" customFormat="1" ht="13.2" x14ac:dyDescent="0.25">
      <c r="A123" s="73"/>
      <c r="B123" s="73"/>
    </row>
    <row r="124" spans="1:10" s="4" customFormat="1" ht="13.2" x14ac:dyDescent="0.25">
      <c r="A124" s="73"/>
      <c r="B124" s="73"/>
    </row>
    <row r="125" spans="1:10" s="4" customFormat="1" ht="13.2" x14ac:dyDescent="0.25">
      <c r="A125" s="73"/>
      <c r="B125" s="73"/>
    </row>
    <row r="126" spans="1:10" s="4" customFormat="1" ht="13.2" x14ac:dyDescent="0.25">
      <c r="A126" s="73"/>
      <c r="B126" s="73"/>
    </row>
    <row r="127" spans="1:10" s="4" customFormat="1" ht="13.2" x14ac:dyDescent="0.25">
      <c r="A127" s="73"/>
      <c r="B127" s="73"/>
    </row>
    <row r="128" spans="1:10" s="4" customFormat="1" ht="13.2" x14ac:dyDescent="0.25">
      <c r="A128" s="73"/>
      <c r="B128" s="73"/>
    </row>
    <row r="129" spans="1:2" s="4" customFormat="1" ht="13.2" x14ac:dyDescent="0.25">
      <c r="A129" s="73"/>
      <c r="B129" s="73"/>
    </row>
    <row r="130" spans="1:2" s="4" customFormat="1" ht="13.2" x14ac:dyDescent="0.25">
      <c r="A130" s="73"/>
      <c r="B130" s="73"/>
    </row>
    <row r="131" spans="1:2" s="4" customFormat="1" ht="13.2" x14ac:dyDescent="0.25">
      <c r="A131" s="73"/>
      <c r="B131" s="73"/>
    </row>
    <row r="132" spans="1:2" s="4" customFormat="1" ht="13.2" x14ac:dyDescent="0.25">
      <c r="A132" s="73"/>
      <c r="B132" s="73"/>
    </row>
    <row r="133" spans="1:2" s="4" customFormat="1" ht="13.2" x14ac:dyDescent="0.25">
      <c r="A133" s="73"/>
      <c r="B133" s="73"/>
    </row>
    <row r="134" spans="1:2" s="4" customFormat="1" ht="13.2" x14ac:dyDescent="0.25">
      <c r="A134" s="73"/>
      <c r="B134" s="73"/>
    </row>
    <row r="135" spans="1:2" s="4" customFormat="1" ht="13.2" x14ac:dyDescent="0.25">
      <c r="A135" s="73"/>
      <c r="B135" s="73"/>
    </row>
    <row r="136" spans="1:2" s="4" customFormat="1" ht="13.2" x14ac:dyDescent="0.25">
      <c r="A136" s="73"/>
      <c r="B136" s="73"/>
    </row>
    <row r="137" spans="1:2" s="4" customFormat="1" ht="13.2" x14ac:dyDescent="0.25">
      <c r="A137" s="73"/>
      <c r="B137" s="73"/>
    </row>
    <row r="138" spans="1:2" s="4" customFormat="1" ht="13.2" x14ac:dyDescent="0.25">
      <c r="A138" s="73"/>
      <c r="B138" s="73"/>
    </row>
    <row r="139" spans="1:2" s="4" customFormat="1" ht="13.2" x14ac:dyDescent="0.25">
      <c r="A139" s="73"/>
      <c r="B139" s="73"/>
    </row>
    <row r="140" spans="1:2" s="4" customFormat="1" ht="13.2" x14ac:dyDescent="0.25">
      <c r="A140" s="73"/>
      <c r="B140" s="73"/>
    </row>
    <row r="141" spans="1:2" s="4" customFormat="1" ht="13.2" x14ac:dyDescent="0.25">
      <c r="A141" s="73"/>
      <c r="B141" s="73"/>
    </row>
    <row r="142" spans="1:2" s="4" customFormat="1" ht="13.2" x14ac:dyDescent="0.25">
      <c r="A142" s="73"/>
      <c r="B142" s="73"/>
    </row>
    <row r="143" spans="1:2" s="4" customFormat="1" ht="13.2" x14ac:dyDescent="0.25">
      <c r="A143" s="73"/>
      <c r="B143" s="73"/>
    </row>
    <row r="144" spans="1:2" s="4" customFormat="1" ht="13.2" x14ac:dyDescent="0.25">
      <c r="A144" s="73"/>
      <c r="B144" s="73"/>
    </row>
    <row r="145" spans="1:2" s="4" customFormat="1" ht="13.2" x14ac:dyDescent="0.25">
      <c r="A145" s="73"/>
      <c r="B145" s="73"/>
    </row>
    <row r="146" spans="1:2" s="4" customFormat="1" ht="13.2" x14ac:dyDescent="0.25">
      <c r="A146" s="73"/>
      <c r="B146" s="73"/>
    </row>
    <row r="147" spans="1:2" s="4" customFormat="1" ht="13.2" x14ac:dyDescent="0.25">
      <c r="A147" s="73"/>
      <c r="B147" s="73"/>
    </row>
    <row r="148" spans="1:2" s="4" customFormat="1" ht="13.2" x14ac:dyDescent="0.25">
      <c r="A148" s="73"/>
      <c r="B148" s="73"/>
    </row>
    <row r="149" spans="1:2" s="4" customFormat="1" ht="13.2" x14ac:dyDescent="0.25">
      <c r="A149" s="73"/>
      <c r="B149" s="73"/>
    </row>
    <row r="150" spans="1:2" s="4" customFormat="1" ht="13.2" x14ac:dyDescent="0.25">
      <c r="A150" s="73"/>
      <c r="B150" s="73"/>
    </row>
    <row r="151" spans="1:2" s="4" customFormat="1" ht="13.2" x14ac:dyDescent="0.25">
      <c r="A151" s="73"/>
      <c r="B151" s="73"/>
    </row>
    <row r="152" spans="1:2" s="4" customFormat="1" ht="13.2" x14ac:dyDescent="0.25">
      <c r="A152" s="73"/>
      <c r="B152" s="73"/>
    </row>
    <row r="153" spans="1:2" s="4" customFormat="1" ht="13.2" x14ac:dyDescent="0.25">
      <c r="A153" s="73"/>
      <c r="B153" s="73"/>
    </row>
    <row r="154" spans="1:2" s="4" customFormat="1" ht="13.2" x14ac:dyDescent="0.25">
      <c r="A154" s="73"/>
      <c r="B154" s="73"/>
    </row>
    <row r="155" spans="1:2" s="4" customFormat="1" ht="13.2" x14ac:dyDescent="0.25">
      <c r="A155" s="73"/>
      <c r="B155" s="73"/>
    </row>
    <row r="156" spans="1:2" s="4" customFormat="1" ht="13.2" x14ac:dyDescent="0.25">
      <c r="A156" s="73"/>
      <c r="B156" s="73"/>
    </row>
    <row r="157" spans="1:2" s="4" customFormat="1" ht="13.2" x14ac:dyDescent="0.25">
      <c r="A157" s="73"/>
      <c r="B157" s="73"/>
    </row>
    <row r="158" spans="1:2" s="4" customFormat="1" ht="13.2" x14ac:dyDescent="0.25">
      <c r="A158" s="73"/>
      <c r="B158" s="73"/>
    </row>
    <row r="159" spans="1:2" s="4" customFormat="1" ht="13.2" x14ac:dyDescent="0.25">
      <c r="A159" s="73"/>
      <c r="B159" s="73"/>
    </row>
    <row r="160" spans="1:2" s="4" customFormat="1" ht="13.2" x14ac:dyDescent="0.25">
      <c r="A160" s="73"/>
      <c r="B160" s="73"/>
    </row>
    <row r="161" spans="1:2" s="4" customFormat="1" ht="13.2" x14ac:dyDescent="0.25">
      <c r="A161" s="73"/>
      <c r="B161" s="73"/>
    </row>
    <row r="162" spans="1:2" s="4" customFormat="1" ht="13.2" x14ac:dyDescent="0.25">
      <c r="A162" s="73"/>
      <c r="B162" s="73"/>
    </row>
    <row r="163" spans="1:2" s="4" customFormat="1" ht="13.2" x14ac:dyDescent="0.25">
      <c r="A163" s="73"/>
      <c r="B163" s="73"/>
    </row>
    <row r="164" spans="1:2" s="4" customFormat="1" ht="13.2" x14ac:dyDescent="0.25">
      <c r="A164" s="73"/>
      <c r="B164" s="73"/>
    </row>
    <row r="165" spans="1:2" s="4" customFormat="1" ht="13.2" x14ac:dyDescent="0.25">
      <c r="A165" s="73"/>
      <c r="B165" s="73"/>
    </row>
    <row r="166" spans="1:2" s="4" customFormat="1" ht="13.2" x14ac:dyDescent="0.25">
      <c r="A166" s="73"/>
      <c r="B166" s="73"/>
    </row>
    <row r="167" spans="1:2" s="4" customFormat="1" ht="13.2" x14ac:dyDescent="0.25">
      <c r="A167" s="73"/>
      <c r="B167" s="73"/>
    </row>
    <row r="168" spans="1:2" s="4" customFormat="1" ht="13.2" x14ac:dyDescent="0.25">
      <c r="A168" s="73"/>
      <c r="B168" s="73"/>
    </row>
    <row r="169" spans="1:2" s="4" customFormat="1" ht="13.2" x14ac:dyDescent="0.25">
      <c r="A169" s="73"/>
      <c r="B169" s="73"/>
    </row>
    <row r="170" spans="1:2" s="4" customFormat="1" ht="13.2" x14ac:dyDescent="0.25">
      <c r="A170" s="73"/>
      <c r="B170" s="73"/>
    </row>
    <row r="171" spans="1:2" s="4" customFormat="1" ht="13.2" x14ac:dyDescent="0.25">
      <c r="A171" s="73"/>
      <c r="B171" s="73"/>
    </row>
    <row r="172" spans="1:2" s="4" customFormat="1" ht="13.2" x14ac:dyDescent="0.25">
      <c r="A172" s="73"/>
      <c r="B172" s="73"/>
    </row>
    <row r="173" spans="1:2" s="4" customFormat="1" ht="13.2" x14ac:dyDescent="0.25">
      <c r="A173" s="73"/>
      <c r="B173" s="73"/>
    </row>
    <row r="174" spans="1:2" s="4" customFormat="1" ht="13.2" x14ac:dyDescent="0.25">
      <c r="A174" s="73"/>
      <c r="B174" s="73"/>
    </row>
    <row r="175" spans="1:2" s="4" customFormat="1" ht="13.2" x14ac:dyDescent="0.25">
      <c r="A175" s="73"/>
      <c r="B175" s="73"/>
    </row>
    <row r="176" spans="1:2" s="4" customFormat="1" ht="13.2" x14ac:dyDescent="0.25">
      <c r="A176" s="73"/>
      <c r="B176" s="73"/>
    </row>
    <row r="177" spans="1:2" s="4" customFormat="1" ht="13.2" x14ac:dyDescent="0.25">
      <c r="A177" s="73"/>
      <c r="B177" s="73"/>
    </row>
    <row r="178" spans="1:2" s="4" customFormat="1" ht="13.2" x14ac:dyDescent="0.25">
      <c r="A178" s="73"/>
      <c r="B178" s="73"/>
    </row>
    <row r="179" spans="1:2" s="4" customFormat="1" ht="13.2" x14ac:dyDescent="0.25">
      <c r="A179" s="73"/>
      <c r="B179" s="73"/>
    </row>
    <row r="180" spans="1:2" s="4" customFormat="1" ht="13.2" x14ac:dyDescent="0.25">
      <c r="A180" s="73"/>
      <c r="B180" s="73"/>
    </row>
    <row r="181" spans="1:2" s="4" customFormat="1" ht="13.2" x14ac:dyDescent="0.25">
      <c r="A181" s="73"/>
      <c r="B181" s="73"/>
    </row>
    <row r="182" spans="1:2" s="4" customFormat="1" ht="13.2" x14ac:dyDescent="0.25">
      <c r="A182" s="73"/>
      <c r="B182" s="73"/>
    </row>
    <row r="183" spans="1:2" s="4" customFormat="1" ht="13.2" x14ac:dyDescent="0.25">
      <c r="A183" s="73"/>
      <c r="B183" s="73"/>
    </row>
    <row r="184" spans="1:2" s="4" customFormat="1" ht="13.2" x14ac:dyDescent="0.25">
      <c r="A184" s="73"/>
      <c r="B184" s="73"/>
    </row>
    <row r="185" spans="1:2" s="4" customFormat="1" ht="13.2" x14ac:dyDescent="0.25">
      <c r="A185" s="73"/>
      <c r="B185" s="73"/>
    </row>
    <row r="186" spans="1:2" s="4" customFormat="1" ht="13.2" x14ac:dyDescent="0.25">
      <c r="A186" s="73"/>
      <c r="B186" s="73"/>
    </row>
    <row r="187" spans="1:2" s="4" customFormat="1" ht="13.2" x14ac:dyDescent="0.25">
      <c r="A187" s="73"/>
      <c r="B187" s="73"/>
    </row>
    <row r="188" spans="1:2" s="4" customFormat="1" ht="13.2" x14ac:dyDescent="0.25">
      <c r="A188" s="73"/>
      <c r="B188" s="73"/>
    </row>
    <row r="189" spans="1:2" s="4" customFormat="1" ht="13.2" x14ac:dyDescent="0.25">
      <c r="A189" s="73"/>
      <c r="B189" s="73"/>
    </row>
    <row r="190" spans="1:2" s="4" customFormat="1" ht="13.2" x14ac:dyDescent="0.25">
      <c r="A190" s="73"/>
      <c r="B190" s="73"/>
    </row>
    <row r="191" spans="1:2" s="4" customFormat="1" ht="13.2" x14ac:dyDescent="0.25">
      <c r="A191" s="73"/>
      <c r="B191" s="73"/>
    </row>
    <row r="192" spans="1:2" s="4" customFormat="1" ht="13.2" x14ac:dyDescent="0.25">
      <c r="A192" s="73"/>
      <c r="B192" s="73"/>
    </row>
    <row r="193" spans="1:2" s="4" customFormat="1" ht="13.2" x14ac:dyDescent="0.25">
      <c r="A193" s="73"/>
      <c r="B193" s="73"/>
    </row>
    <row r="194" spans="1:2" s="4" customFormat="1" ht="13.2" x14ac:dyDescent="0.25">
      <c r="A194" s="73"/>
      <c r="B194" s="73"/>
    </row>
    <row r="195" spans="1:2" s="4" customFormat="1" ht="13.2" x14ac:dyDescent="0.25">
      <c r="A195" s="73"/>
      <c r="B195" s="73"/>
    </row>
    <row r="196" spans="1:2" s="4" customFormat="1" ht="13.2" x14ac:dyDescent="0.25">
      <c r="A196" s="73"/>
      <c r="B196" s="73"/>
    </row>
    <row r="197" spans="1:2" s="4" customFormat="1" ht="13.2" x14ac:dyDescent="0.25">
      <c r="A197" s="73"/>
      <c r="B197" s="73"/>
    </row>
    <row r="198" spans="1:2" s="4" customFormat="1" ht="13.2" x14ac:dyDescent="0.25">
      <c r="A198" s="73"/>
      <c r="B198" s="73"/>
    </row>
    <row r="199" spans="1:2" s="4" customFormat="1" ht="13.2" x14ac:dyDescent="0.25">
      <c r="A199" s="73"/>
      <c r="B199" s="73"/>
    </row>
    <row r="200" spans="1:2" s="4" customFormat="1" ht="13.2" x14ac:dyDescent="0.25">
      <c r="A200" s="73"/>
      <c r="B200" s="73"/>
    </row>
    <row r="201" spans="1:2" s="4" customFormat="1" ht="13.2" x14ac:dyDescent="0.25">
      <c r="A201" s="73"/>
      <c r="B201" s="73"/>
    </row>
    <row r="202" spans="1:2" s="4" customFormat="1" ht="13.2" x14ac:dyDescent="0.25">
      <c r="A202" s="73"/>
      <c r="B202" s="73"/>
    </row>
    <row r="203" spans="1:2" s="4" customFormat="1" ht="13.2" x14ac:dyDescent="0.25">
      <c r="A203" s="73"/>
      <c r="B203" s="73"/>
    </row>
    <row r="204" spans="1:2" s="4" customFormat="1" ht="13.2" x14ac:dyDescent="0.25">
      <c r="A204" s="73"/>
      <c r="B204" s="73"/>
    </row>
    <row r="205" spans="1:2" s="4" customFormat="1" ht="13.2" x14ac:dyDescent="0.25">
      <c r="A205" s="73"/>
      <c r="B205" s="73"/>
    </row>
    <row r="206" spans="1:2" s="4" customFormat="1" ht="13.2" x14ac:dyDescent="0.25">
      <c r="A206" s="73"/>
      <c r="B206" s="73"/>
    </row>
    <row r="207" spans="1:2" s="4" customFormat="1" ht="13.2" x14ac:dyDescent="0.25">
      <c r="A207" s="73"/>
      <c r="B207" s="73"/>
    </row>
    <row r="208" spans="1:2" s="4" customFormat="1" ht="13.2" x14ac:dyDescent="0.25">
      <c r="A208" s="73"/>
      <c r="B208" s="73"/>
    </row>
    <row r="209" spans="1:2" s="4" customFormat="1" ht="13.2" x14ac:dyDescent="0.25">
      <c r="A209" s="73"/>
      <c r="B209" s="73"/>
    </row>
    <row r="210" spans="1:2" s="4" customFormat="1" ht="13.2" x14ac:dyDescent="0.25">
      <c r="A210" s="73"/>
      <c r="B210" s="73"/>
    </row>
    <row r="211" spans="1:2" s="4" customFormat="1" ht="13.2" x14ac:dyDescent="0.25">
      <c r="A211" s="73"/>
      <c r="B211" s="73"/>
    </row>
    <row r="212" spans="1:2" s="4" customFormat="1" ht="13.2" x14ac:dyDescent="0.25">
      <c r="A212" s="73"/>
      <c r="B212" s="73"/>
    </row>
    <row r="213" spans="1:2" s="4" customFormat="1" ht="13.2" x14ac:dyDescent="0.25">
      <c r="A213" s="73"/>
      <c r="B213" s="73"/>
    </row>
    <row r="214" spans="1:2" s="4" customFormat="1" ht="13.2" x14ac:dyDescent="0.25">
      <c r="A214" s="73"/>
      <c r="B214" s="73"/>
    </row>
    <row r="215" spans="1:2" s="4" customFormat="1" ht="13.2" x14ac:dyDescent="0.25">
      <c r="A215" s="73"/>
      <c r="B215" s="73"/>
    </row>
    <row r="216" spans="1:2" s="4" customFormat="1" ht="13.2" x14ac:dyDescent="0.25">
      <c r="A216" s="73"/>
      <c r="B216" s="73"/>
    </row>
    <row r="217" spans="1:2" s="4" customFormat="1" ht="13.2" x14ac:dyDescent="0.25">
      <c r="A217" s="73"/>
      <c r="B217" s="73"/>
    </row>
    <row r="218" spans="1:2" s="4" customFormat="1" ht="13.2" x14ac:dyDescent="0.25">
      <c r="A218" s="73"/>
      <c r="B218" s="73"/>
    </row>
    <row r="219" spans="1:2" s="4" customFormat="1" ht="13.2" x14ac:dyDescent="0.25">
      <c r="A219" s="73"/>
      <c r="B219" s="73"/>
    </row>
    <row r="220" spans="1:2" s="4" customFormat="1" ht="13.2" x14ac:dyDescent="0.25">
      <c r="A220" s="73"/>
      <c r="B220" s="73"/>
    </row>
    <row r="221" spans="1:2" s="4" customFormat="1" ht="13.2" x14ac:dyDescent="0.25">
      <c r="A221" s="73"/>
      <c r="B221" s="73"/>
    </row>
    <row r="222" spans="1:2" s="4" customFormat="1" ht="13.2" x14ac:dyDescent="0.25">
      <c r="A222" s="73"/>
      <c r="B222" s="73"/>
    </row>
    <row r="223" spans="1:2" s="4" customFormat="1" ht="13.2" x14ac:dyDescent="0.25">
      <c r="A223" s="73"/>
      <c r="B223" s="73"/>
    </row>
    <row r="224" spans="1:2" s="4" customFormat="1" ht="13.2" x14ac:dyDescent="0.25">
      <c r="A224" s="73"/>
      <c r="B224" s="73"/>
    </row>
    <row r="225" spans="1:2" s="4" customFormat="1" ht="13.2" x14ac:dyDescent="0.25">
      <c r="A225" s="73"/>
      <c r="B225" s="73"/>
    </row>
    <row r="226" spans="1:2" s="4" customFormat="1" ht="13.2" x14ac:dyDescent="0.25">
      <c r="A226" s="73"/>
      <c r="B226" s="73"/>
    </row>
    <row r="227" spans="1:2" s="4" customFormat="1" ht="13.2" x14ac:dyDescent="0.25">
      <c r="A227" s="73"/>
      <c r="B227" s="73"/>
    </row>
    <row r="228" spans="1:2" s="4" customFormat="1" ht="13.2" x14ac:dyDescent="0.25">
      <c r="A228" s="73"/>
      <c r="B228" s="73"/>
    </row>
    <row r="229" spans="1:2" s="4" customFormat="1" ht="13.2" x14ac:dyDescent="0.25">
      <c r="A229" s="73"/>
      <c r="B229" s="73"/>
    </row>
    <row r="230" spans="1:2" s="4" customFormat="1" ht="13.2" x14ac:dyDescent="0.25">
      <c r="A230" s="73"/>
      <c r="B230" s="73"/>
    </row>
    <row r="231" spans="1:2" s="4" customFormat="1" ht="13.2" x14ac:dyDescent="0.25">
      <c r="A231" s="73"/>
      <c r="B231" s="73"/>
    </row>
    <row r="232" spans="1:2" s="4" customFormat="1" ht="13.2" x14ac:dyDescent="0.25">
      <c r="A232" s="73"/>
      <c r="B232" s="73"/>
    </row>
    <row r="233" spans="1:2" s="4" customFormat="1" ht="13.2" x14ac:dyDescent="0.25">
      <c r="A233" s="73"/>
      <c r="B233" s="73"/>
    </row>
    <row r="234" spans="1:2" s="4" customFormat="1" ht="13.2" x14ac:dyDescent="0.25">
      <c r="A234" s="73"/>
      <c r="B234" s="73"/>
    </row>
    <row r="235" spans="1:2" s="4" customFormat="1" ht="13.2" x14ac:dyDescent="0.25">
      <c r="A235" s="73"/>
      <c r="B235" s="73"/>
    </row>
    <row r="236" spans="1:2" s="4" customFormat="1" ht="13.2" x14ac:dyDescent="0.25">
      <c r="A236" s="73"/>
      <c r="B236" s="73"/>
    </row>
    <row r="237" spans="1:2" s="4" customFormat="1" ht="13.2" x14ac:dyDescent="0.25">
      <c r="A237" s="73"/>
      <c r="B237" s="73"/>
    </row>
    <row r="238" spans="1:2" s="4" customFormat="1" ht="13.2" x14ac:dyDescent="0.25">
      <c r="A238" s="73"/>
      <c r="B238" s="73"/>
    </row>
    <row r="239" spans="1:2" s="4" customFormat="1" ht="13.2" x14ac:dyDescent="0.25">
      <c r="A239" s="73"/>
      <c r="B239" s="73"/>
    </row>
    <row r="240" spans="1:2" s="4" customFormat="1" ht="13.2" x14ac:dyDescent="0.25">
      <c r="A240" s="73"/>
      <c r="B240" s="73"/>
    </row>
    <row r="241" spans="1:2" s="4" customFormat="1" ht="13.2" x14ac:dyDescent="0.25">
      <c r="A241" s="73"/>
      <c r="B241" s="73"/>
    </row>
    <row r="242" spans="1:2" s="4" customFormat="1" ht="13.2" x14ac:dyDescent="0.25">
      <c r="A242" s="73"/>
      <c r="B242" s="73"/>
    </row>
    <row r="243" spans="1:2" s="4" customFormat="1" ht="13.2" x14ac:dyDescent="0.25">
      <c r="A243" s="73"/>
      <c r="B243" s="73"/>
    </row>
    <row r="244" spans="1:2" s="4" customFormat="1" ht="13.2" x14ac:dyDescent="0.25">
      <c r="A244" s="73"/>
      <c r="B244" s="73"/>
    </row>
    <row r="245" spans="1:2" s="4" customFormat="1" ht="13.2" x14ac:dyDescent="0.25">
      <c r="A245" s="73"/>
      <c r="B245" s="73"/>
    </row>
    <row r="246" spans="1:2" s="4" customFormat="1" ht="13.2" x14ac:dyDescent="0.25">
      <c r="A246" s="73"/>
      <c r="B246" s="73"/>
    </row>
    <row r="247" spans="1:2" s="4" customFormat="1" ht="13.2" x14ac:dyDescent="0.25">
      <c r="A247" s="73"/>
      <c r="B247" s="73"/>
    </row>
    <row r="248" spans="1:2" s="4" customFormat="1" ht="13.2" x14ac:dyDescent="0.25">
      <c r="A248" s="73"/>
      <c r="B248" s="73"/>
    </row>
    <row r="249" spans="1:2" s="4" customFormat="1" ht="13.2" x14ac:dyDescent="0.25">
      <c r="A249" s="73"/>
      <c r="B249" s="73"/>
    </row>
    <row r="250" spans="1:2" s="4" customFormat="1" ht="13.2" x14ac:dyDescent="0.25">
      <c r="A250" s="73"/>
      <c r="B250" s="73"/>
    </row>
    <row r="251" spans="1:2" s="4" customFormat="1" ht="13.2" x14ac:dyDescent="0.25">
      <c r="A251" s="73"/>
      <c r="B251" s="73"/>
    </row>
    <row r="252" spans="1:2" s="4" customFormat="1" ht="13.2" x14ac:dyDescent="0.25">
      <c r="A252" s="73"/>
      <c r="B252" s="73"/>
    </row>
    <row r="253" spans="1:2" s="4" customFormat="1" ht="13.2" x14ac:dyDescent="0.25">
      <c r="A253" s="73"/>
      <c r="B253" s="73"/>
    </row>
    <row r="254" spans="1:2" s="4" customFormat="1" ht="13.2" x14ac:dyDescent="0.25">
      <c r="A254" s="73"/>
      <c r="B254" s="73"/>
    </row>
    <row r="255" spans="1:2" s="4" customFormat="1" ht="13.2" x14ac:dyDescent="0.25">
      <c r="A255" s="73"/>
      <c r="B255" s="73"/>
    </row>
    <row r="256" spans="1:2" s="4" customFormat="1" ht="13.2" x14ac:dyDescent="0.25">
      <c r="A256" s="73"/>
      <c r="B256" s="73"/>
    </row>
    <row r="257" spans="1:2" s="4" customFormat="1" ht="13.2" x14ac:dyDescent="0.25">
      <c r="A257" s="73"/>
      <c r="B257" s="73"/>
    </row>
    <row r="258" spans="1:2" s="4" customFormat="1" ht="13.2" x14ac:dyDescent="0.25">
      <c r="A258" s="73"/>
      <c r="B258" s="73"/>
    </row>
    <row r="259" spans="1:2" s="4" customFormat="1" ht="13.2" x14ac:dyDescent="0.25">
      <c r="A259" s="73"/>
      <c r="B259" s="73"/>
    </row>
    <row r="260" spans="1:2" s="4" customFormat="1" ht="13.2" x14ac:dyDescent="0.25">
      <c r="A260" s="73"/>
      <c r="B260" s="73"/>
    </row>
    <row r="261" spans="1:2" s="4" customFormat="1" ht="13.2" x14ac:dyDescent="0.25">
      <c r="A261" s="73"/>
      <c r="B261" s="73"/>
    </row>
    <row r="262" spans="1:2" s="4" customFormat="1" ht="13.2" x14ac:dyDescent="0.25">
      <c r="A262" s="73"/>
      <c r="B262" s="73"/>
    </row>
    <row r="263" spans="1:2" s="4" customFormat="1" ht="13.2" x14ac:dyDescent="0.25">
      <c r="A263" s="73"/>
      <c r="B263" s="73"/>
    </row>
    <row r="264" spans="1:2" s="4" customFormat="1" ht="13.2" x14ac:dyDescent="0.25">
      <c r="A264" s="73"/>
      <c r="B264" s="73"/>
    </row>
    <row r="265" spans="1:2" s="4" customFormat="1" ht="13.2" x14ac:dyDescent="0.25">
      <c r="A265" s="73"/>
      <c r="B265" s="73"/>
    </row>
    <row r="266" spans="1:2" s="4" customFormat="1" ht="13.2" x14ac:dyDescent="0.25">
      <c r="A266" s="73"/>
      <c r="B266" s="73"/>
    </row>
    <row r="267" spans="1:2" s="4" customFormat="1" ht="13.2" x14ac:dyDescent="0.25">
      <c r="A267" s="73"/>
      <c r="B267" s="73"/>
    </row>
    <row r="268" spans="1:2" s="4" customFormat="1" ht="13.2" x14ac:dyDescent="0.25">
      <c r="A268" s="73"/>
      <c r="B268" s="73"/>
    </row>
    <row r="269" spans="1:2" s="4" customFormat="1" ht="13.2" x14ac:dyDescent="0.25">
      <c r="A269" s="73"/>
      <c r="B269" s="73"/>
    </row>
    <row r="270" spans="1:2" s="4" customFormat="1" ht="13.2" x14ac:dyDescent="0.25">
      <c r="A270" s="73"/>
      <c r="B270" s="73"/>
    </row>
    <row r="271" spans="1:2" s="4" customFormat="1" ht="13.2" x14ac:dyDescent="0.25">
      <c r="A271" s="73"/>
      <c r="B271" s="73"/>
    </row>
    <row r="272" spans="1:2" s="4" customFormat="1" ht="13.2" x14ac:dyDescent="0.25">
      <c r="A272" s="73"/>
      <c r="B272" s="73"/>
    </row>
    <row r="273" spans="1:2" s="4" customFormat="1" ht="13.2" x14ac:dyDescent="0.25">
      <c r="A273" s="73"/>
      <c r="B273" s="73"/>
    </row>
    <row r="274" spans="1:2" s="4" customFormat="1" ht="13.2" x14ac:dyDescent="0.25">
      <c r="A274" s="73"/>
      <c r="B274" s="73"/>
    </row>
    <row r="275" spans="1:2" s="4" customFormat="1" ht="13.2" x14ac:dyDescent="0.25">
      <c r="A275" s="73"/>
      <c r="B275" s="73"/>
    </row>
    <row r="276" spans="1:2" s="4" customFormat="1" ht="13.2" x14ac:dyDescent="0.25">
      <c r="A276" s="73"/>
      <c r="B276" s="73"/>
    </row>
    <row r="277" spans="1:2" s="4" customFormat="1" ht="13.2" x14ac:dyDescent="0.25">
      <c r="A277" s="73"/>
      <c r="B277" s="73"/>
    </row>
    <row r="278" spans="1:2" s="4" customFormat="1" ht="13.2" x14ac:dyDescent="0.25">
      <c r="A278" s="73"/>
      <c r="B278" s="73"/>
    </row>
    <row r="279" spans="1:2" s="4" customFormat="1" ht="13.2" x14ac:dyDescent="0.25">
      <c r="A279" s="73"/>
      <c r="B279" s="73"/>
    </row>
    <row r="280" spans="1:2" s="4" customFormat="1" ht="13.2" x14ac:dyDescent="0.25">
      <c r="A280" s="73"/>
      <c r="B280" s="73"/>
    </row>
    <row r="281" spans="1:2" s="4" customFormat="1" ht="13.2" x14ac:dyDescent="0.25">
      <c r="A281" s="73"/>
      <c r="B281" s="73"/>
    </row>
    <row r="282" spans="1:2" s="4" customFormat="1" ht="13.2" x14ac:dyDescent="0.25">
      <c r="A282" s="73"/>
      <c r="B282" s="73"/>
    </row>
    <row r="283" spans="1:2" s="4" customFormat="1" ht="13.2" x14ac:dyDescent="0.25">
      <c r="A283" s="73"/>
      <c r="B283" s="73"/>
    </row>
    <row r="284" spans="1:2" s="4" customFormat="1" ht="13.2" x14ac:dyDescent="0.25">
      <c r="A284" s="73"/>
      <c r="B284" s="73"/>
    </row>
    <row r="285" spans="1:2" s="4" customFormat="1" ht="13.2" x14ac:dyDescent="0.25">
      <c r="A285" s="73"/>
      <c r="B285" s="73"/>
    </row>
    <row r="286" spans="1:2" s="4" customFormat="1" ht="13.2" x14ac:dyDescent="0.25">
      <c r="A286" s="73"/>
      <c r="B286" s="73"/>
    </row>
    <row r="287" spans="1:2" s="4" customFormat="1" ht="13.2" x14ac:dyDescent="0.25">
      <c r="A287" s="73"/>
      <c r="B287" s="73"/>
    </row>
    <row r="288" spans="1:2" s="4" customFormat="1" ht="13.2" x14ac:dyDescent="0.25">
      <c r="A288" s="73"/>
      <c r="B288" s="73"/>
    </row>
    <row r="289" spans="1:2" s="4" customFormat="1" ht="13.2" x14ac:dyDescent="0.25">
      <c r="A289" s="73"/>
      <c r="B289" s="73"/>
    </row>
    <row r="290" spans="1:2" s="4" customFormat="1" ht="13.2" x14ac:dyDescent="0.25">
      <c r="A290" s="73"/>
      <c r="B290" s="73"/>
    </row>
    <row r="291" spans="1:2" s="4" customFormat="1" ht="13.2" x14ac:dyDescent="0.25">
      <c r="A291" s="73"/>
      <c r="B291" s="73"/>
    </row>
    <row r="292" spans="1:2" s="4" customFormat="1" ht="13.2" x14ac:dyDescent="0.25">
      <c r="A292" s="73"/>
      <c r="B292" s="73"/>
    </row>
    <row r="293" spans="1:2" s="4" customFormat="1" ht="13.2" x14ac:dyDescent="0.25">
      <c r="A293" s="73"/>
      <c r="B293" s="73"/>
    </row>
    <row r="294" spans="1:2" s="4" customFormat="1" ht="13.2" x14ac:dyDescent="0.25">
      <c r="A294" s="73"/>
      <c r="B294" s="73"/>
    </row>
    <row r="295" spans="1:2" s="4" customFormat="1" ht="13.2" x14ac:dyDescent="0.25">
      <c r="A295" s="73"/>
      <c r="B295" s="73"/>
    </row>
    <row r="296" spans="1:2" s="4" customFormat="1" ht="13.2" x14ac:dyDescent="0.25">
      <c r="A296" s="73"/>
      <c r="B296" s="73"/>
    </row>
    <row r="297" spans="1:2" s="4" customFormat="1" ht="13.2" x14ac:dyDescent="0.25">
      <c r="A297" s="73"/>
      <c r="B297" s="73"/>
    </row>
    <row r="298" spans="1:2" s="4" customFormat="1" ht="13.2" x14ac:dyDescent="0.25">
      <c r="A298" s="73"/>
      <c r="B298" s="73"/>
    </row>
    <row r="299" spans="1:2" s="4" customFormat="1" ht="13.2" x14ac:dyDescent="0.25">
      <c r="A299" s="73"/>
      <c r="B299" s="73"/>
    </row>
    <row r="300" spans="1:2" s="4" customFormat="1" ht="13.2" x14ac:dyDescent="0.25">
      <c r="A300" s="73"/>
      <c r="B300" s="73"/>
    </row>
    <row r="301" spans="1:2" s="4" customFormat="1" ht="13.2" x14ac:dyDescent="0.25">
      <c r="A301" s="73"/>
      <c r="B301" s="73"/>
    </row>
    <row r="302" spans="1:2" s="4" customFormat="1" ht="13.2" x14ac:dyDescent="0.25">
      <c r="A302" s="73"/>
      <c r="B302" s="73"/>
    </row>
    <row r="303" spans="1:2" x14ac:dyDescent="0.3">
      <c r="A303" s="78"/>
      <c r="B303" s="78"/>
    </row>
    <row r="304" spans="1:2" x14ac:dyDescent="0.3">
      <c r="A304" s="78"/>
      <c r="B304" s="78"/>
    </row>
    <row r="305" spans="1:2" x14ac:dyDescent="0.3">
      <c r="A305" s="78"/>
      <c r="B305" s="78"/>
    </row>
    <row r="306" spans="1:2" x14ac:dyDescent="0.3">
      <c r="A306" s="78"/>
      <c r="B306" s="78"/>
    </row>
    <row r="307" spans="1:2" x14ac:dyDescent="0.3">
      <c r="A307" s="78"/>
      <c r="B307" s="78"/>
    </row>
    <row r="308" spans="1:2" x14ac:dyDescent="0.3">
      <c r="A308" s="78"/>
      <c r="B308" s="78"/>
    </row>
    <row r="309" spans="1:2" x14ac:dyDescent="0.3">
      <c r="A309" s="78"/>
      <c r="B309" s="78"/>
    </row>
    <row r="310" spans="1:2" x14ac:dyDescent="0.3">
      <c r="A310" s="78"/>
      <c r="B310" s="78"/>
    </row>
    <row r="311" spans="1:2" x14ac:dyDescent="0.3">
      <c r="A311" s="78"/>
      <c r="B311" s="78"/>
    </row>
    <row r="312" spans="1:2" x14ac:dyDescent="0.3">
      <c r="A312" s="78"/>
      <c r="B312" s="78"/>
    </row>
    <row r="313" spans="1:2" x14ac:dyDescent="0.3">
      <c r="A313" s="78"/>
      <c r="B313" s="78"/>
    </row>
    <row r="314" spans="1:2" x14ac:dyDescent="0.3">
      <c r="A314" s="78"/>
      <c r="B314" s="78"/>
    </row>
    <row r="315" spans="1:2" x14ac:dyDescent="0.3">
      <c r="A315" s="78"/>
      <c r="B315" s="78"/>
    </row>
    <row r="316" spans="1:2" x14ac:dyDescent="0.3">
      <c r="A316" s="78"/>
      <c r="B316" s="78"/>
    </row>
    <row r="317" spans="1:2" x14ac:dyDescent="0.3">
      <c r="A317" s="78"/>
      <c r="B317" s="78"/>
    </row>
    <row r="318" spans="1:2" x14ac:dyDescent="0.3">
      <c r="A318" s="78"/>
      <c r="B318" s="78"/>
    </row>
    <row r="319" spans="1:2" x14ac:dyDescent="0.3">
      <c r="A319" s="78"/>
      <c r="B319" s="78"/>
    </row>
    <row r="320" spans="1:2" x14ac:dyDescent="0.3">
      <c r="A320" s="78"/>
      <c r="B320" s="78"/>
    </row>
    <row r="321" spans="1:2" x14ac:dyDescent="0.3">
      <c r="A321" s="78"/>
      <c r="B321" s="78"/>
    </row>
    <row r="322" spans="1:2" x14ac:dyDescent="0.3">
      <c r="A322" s="78"/>
      <c r="B322" s="78"/>
    </row>
    <row r="323" spans="1:2" x14ac:dyDescent="0.3">
      <c r="A323" s="78"/>
      <c r="B323" s="78"/>
    </row>
    <row r="324" spans="1:2" x14ac:dyDescent="0.3">
      <c r="A324" s="78"/>
      <c r="B324" s="78"/>
    </row>
    <row r="325" spans="1:2" x14ac:dyDescent="0.3">
      <c r="A325" s="78"/>
      <c r="B325" s="78"/>
    </row>
    <row r="326" spans="1:2" x14ac:dyDescent="0.3">
      <c r="A326" s="78"/>
      <c r="B326" s="78"/>
    </row>
    <row r="327" spans="1:2" x14ac:dyDescent="0.3">
      <c r="A327" s="78"/>
      <c r="B327" s="78"/>
    </row>
    <row r="328" spans="1:2" x14ac:dyDescent="0.3">
      <c r="A328" s="78"/>
      <c r="B328" s="78"/>
    </row>
    <row r="329" spans="1:2" x14ac:dyDescent="0.3">
      <c r="A329" s="78"/>
      <c r="B329" s="78"/>
    </row>
    <row r="330" spans="1:2" x14ac:dyDescent="0.3">
      <c r="A330" s="78"/>
      <c r="B330" s="78"/>
    </row>
    <row r="331" spans="1:2" x14ac:dyDescent="0.3">
      <c r="A331" s="78"/>
      <c r="B331" s="78"/>
    </row>
    <row r="332" spans="1:2" x14ac:dyDescent="0.3">
      <c r="A332" s="78"/>
      <c r="B332" s="78"/>
    </row>
    <row r="333" spans="1:2" x14ac:dyDescent="0.3">
      <c r="A333" s="78"/>
      <c r="B333" s="78"/>
    </row>
    <row r="334" spans="1:2" x14ac:dyDescent="0.3">
      <c r="A334" s="78"/>
      <c r="B334" s="78"/>
    </row>
    <row r="335" spans="1:2" x14ac:dyDescent="0.3">
      <c r="A335" s="78"/>
      <c r="B335" s="78"/>
    </row>
    <row r="336" spans="1:2" x14ac:dyDescent="0.3">
      <c r="A336" s="78"/>
      <c r="B336" s="78"/>
    </row>
    <row r="337" spans="1:2" x14ac:dyDescent="0.3">
      <c r="A337" s="78"/>
      <c r="B337" s="78"/>
    </row>
    <row r="338" spans="1:2" x14ac:dyDescent="0.3">
      <c r="A338" s="78"/>
      <c r="B338" s="78"/>
    </row>
    <row r="339" spans="1:2" x14ac:dyDescent="0.3">
      <c r="A339" s="78"/>
      <c r="B339" s="78"/>
    </row>
    <row r="340" spans="1:2" x14ac:dyDescent="0.3">
      <c r="A340" s="78"/>
      <c r="B340" s="78"/>
    </row>
    <row r="341" spans="1:2" x14ac:dyDescent="0.3">
      <c r="A341" s="78"/>
      <c r="B341" s="78"/>
    </row>
    <row r="342" spans="1:2" x14ac:dyDescent="0.3">
      <c r="A342" s="78"/>
      <c r="B342" s="78"/>
    </row>
    <row r="343" spans="1:2" x14ac:dyDescent="0.3">
      <c r="A343" s="78"/>
      <c r="B343" s="78"/>
    </row>
    <row r="344" spans="1:2" x14ac:dyDescent="0.3">
      <c r="A344" s="78"/>
      <c r="B344" s="78"/>
    </row>
    <row r="345" spans="1:2" x14ac:dyDescent="0.3">
      <c r="A345" s="78"/>
      <c r="B345" s="78"/>
    </row>
    <row r="346" spans="1:2" x14ac:dyDescent="0.3">
      <c r="A346" s="78"/>
      <c r="B346" s="78"/>
    </row>
    <row r="347" spans="1:2" x14ac:dyDescent="0.3">
      <c r="A347" s="78"/>
      <c r="B347" s="78"/>
    </row>
    <row r="348" spans="1:2" x14ac:dyDescent="0.3">
      <c r="A348" s="78"/>
      <c r="B348" s="78"/>
    </row>
    <row r="349" spans="1:2" x14ac:dyDescent="0.3">
      <c r="A349" s="78"/>
      <c r="B349" s="78"/>
    </row>
    <row r="350" spans="1:2" x14ac:dyDescent="0.3">
      <c r="A350" s="78"/>
      <c r="B350" s="78"/>
    </row>
    <row r="351" spans="1:2" x14ac:dyDescent="0.3">
      <c r="A351" s="78"/>
      <c r="B351" s="78"/>
    </row>
    <row r="352" spans="1:2" x14ac:dyDescent="0.3">
      <c r="A352" s="78"/>
      <c r="B352" s="78"/>
    </row>
    <row r="353" spans="1:2" x14ac:dyDescent="0.3">
      <c r="A353" s="78"/>
      <c r="B353" s="78"/>
    </row>
    <row r="354" spans="1:2" x14ac:dyDescent="0.3">
      <c r="A354" s="78"/>
      <c r="B354" s="78"/>
    </row>
    <row r="355" spans="1:2" x14ac:dyDescent="0.3">
      <c r="A355" s="78"/>
      <c r="B355" s="78"/>
    </row>
    <row r="356" spans="1:2" x14ac:dyDescent="0.3">
      <c r="A356" s="78"/>
      <c r="B356" s="78"/>
    </row>
    <row r="357" spans="1:2" x14ac:dyDescent="0.3">
      <c r="A357" s="78"/>
      <c r="B357" s="78"/>
    </row>
    <row r="358" spans="1:2" x14ac:dyDescent="0.3">
      <c r="A358" s="78"/>
      <c r="B358" s="78"/>
    </row>
    <row r="359" spans="1:2" x14ac:dyDescent="0.3">
      <c r="A359" s="78"/>
      <c r="B359" s="78"/>
    </row>
    <row r="360" spans="1:2" x14ac:dyDescent="0.3">
      <c r="A360" s="78"/>
      <c r="B360" s="78"/>
    </row>
    <row r="361" spans="1:2" x14ac:dyDescent="0.3">
      <c r="A361" s="78"/>
      <c r="B361" s="78"/>
    </row>
    <row r="362" spans="1:2" x14ac:dyDescent="0.3">
      <c r="A362" s="78"/>
      <c r="B362" s="78"/>
    </row>
    <row r="363" spans="1:2" x14ac:dyDescent="0.3">
      <c r="A363" s="78"/>
      <c r="B363" s="78"/>
    </row>
    <row r="364" spans="1:2" x14ac:dyDescent="0.3">
      <c r="A364" s="78"/>
      <c r="B364" s="78"/>
    </row>
    <row r="365" spans="1:2" x14ac:dyDescent="0.3">
      <c r="A365" s="78"/>
      <c r="B365" s="78"/>
    </row>
    <row r="366" spans="1:2" x14ac:dyDescent="0.3">
      <c r="A366" s="78"/>
      <c r="B366" s="78"/>
    </row>
    <row r="367" spans="1:2" x14ac:dyDescent="0.3">
      <c r="A367" s="78"/>
      <c r="B367" s="78"/>
    </row>
    <row r="368" spans="1:2" x14ac:dyDescent="0.3">
      <c r="A368" s="78"/>
      <c r="B368" s="78"/>
    </row>
  </sheetData>
  <mergeCells count="177"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T84:U84"/>
    <mergeCell ref="V84:W84"/>
    <mergeCell ref="X84:Y84"/>
    <mergeCell ref="Z84:AA84"/>
    <mergeCell ref="AB84:AC84"/>
    <mergeCell ref="AD84:AE84"/>
    <mergeCell ref="B75:C75"/>
    <mergeCell ref="B83:B84"/>
    <mergeCell ref="L84:M84"/>
    <mergeCell ref="N84:O84"/>
    <mergeCell ref="P84:Q84"/>
    <mergeCell ref="R84:S84"/>
    <mergeCell ref="AR84:AS84"/>
    <mergeCell ref="AT84:AU84"/>
    <mergeCell ref="AV84:AW84"/>
    <mergeCell ref="AX84:AY84"/>
    <mergeCell ref="AZ84:BA84"/>
    <mergeCell ref="BB84:BC84"/>
    <mergeCell ref="AF84:AG84"/>
    <mergeCell ref="AH84:AI84"/>
    <mergeCell ref="AJ84:AK84"/>
    <mergeCell ref="AL84:AM84"/>
    <mergeCell ref="AN84:AO84"/>
    <mergeCell ref="AP84:AQ84"/>
    <mergeCell ref="BP84:BQ84"/>
    <mergeCell ref="BR84:BS84"/>
    <mergeCell ref="BT84:BU84"/>
    <mergeCell ref="BV84:BW84"/>
    <mergeCell ref="BX84:BY84"/>
    <mergeCell ref="BZ84:CA84"/>
    <mergeCell ref="BD84:BE84"/>
    <mergeCell ref="BF84:BG84"/>
    <mergeCell ref="BH84:BI84"/>
    <mergeCell ref="BJ84:BK84"/>
    <mergeCell ref="BL84:BM84"/>
    <mergeCell ref="BN84:BO84"/>
    <mergeCell ref="CN84:CO84"/>
    <mergeCell ref="CP84:CQ84"/>
    <mergeCell ref="CR84:CS84"/>
    <mergeCell ref="CT84:CU84"/>
    <mergeCell ref="CV84:CW84"/>
    <mergeCell ref="CX84:CY84"/>
    <mergeCell ref="CB84:CC84"/>
    <mergeCell ref="CD84:CE84"/>
    <mergeCell ref="CF84:CG84"/>
    <mergeCell ref="CH84:CI84"/>
    <mergeCell ref="CJ84:CK84"/>
    <mergeCell ref="CL84:CM84"/>
    <mergeCell ref="DL84:DM84"/>
    <mergeCell ref="DN84:DO84"/>
    <mergeCell ref="DP84:DQ84"/>
    <mergeCell ref="DR84:DS84"/>
    <mergeCell ref="DT84:DU84"/>
    <mergeCell ref="DV84:DW84"/>
    <mergeCell ref="CZ84:DA84"/>
    <mergeCell ref="DB84:DC84"/>
    <mergeCell ref="DD84:DE84"/>
    <mergeCell ref="DF84:DG84"/>
    <mergeCell ref="DH84:DI84"/>
    <mergeCell ref="DJ84:DK84"/>
    <mergeCell ref="EJ84:EK84"/>
    <mergeCell ref="EL84:EM84"/>
    <mergeCell ref="EN84:EO84"/>
    <mergeCell ref="EP84:EQ84"/>
    <mergeCell ref="ER84:ES84"/>
    <mergeCell ref="ET84:EU84"/>
    <mergeCell ref="DX84:DY84"/>
    <mergeCell ref="DZ84:EA84"/>
    <mergeCell ref="EB84:EC84"/>
    <mergeCell ref="ED84:EE84"/>
    <mergeCell ref="EF84:EG84"/>
    <mergeCell ref="EH84:EI84"/>
    <mergeCell ref="FN84:FO84"/>
    <mergeCell ref="FP84:FQ84"/>
    <mergeCell ref="FR84:FS84"/>
    <mergeCell ref="EV84:EW84"/>
    <mergeCell ref="EX84:EY84"/>
    <mergeCell ref="EZ84:FA84"/>
    <mergeCell ref="FB84:FC84"/>
    <mergeCell ref="FD84:FE84"/>
    <mergeCell ref="FF84:FG84"/>
    <mergeCell ref="I91:K91"/>
    <mergeCell ref="A93:C93"/>
    <mergeCell ref="I101:J101"/>
    <mergeCell ref="GR84:GS84"/>
    <mergeCell ref="GT84:GU84"/>
    <mergeCell ref="GV84:GW84"/>
    <mergeCell ref="GX84:GY84"/>
    <mergeCell ref="GZ84:HA84"/>
    <mergeCell ref="B85:C85"/>
    <mergeCell ref="GF84:GG84"/>
    <mergeCell ref="GH84:GI84"/>
    <mergeCell ref="GJ84:GK84"/>
    <mergeCell ref="GL84:GM84"/>
    <mergeCell ref="GN84:GO84"/>
    <mergeCell ref="GP84:GQ84"/>
    <mergeCell ref="FT84:FU84"/>
    <mergeCell ref="FV84:FW84"/>
    <mergeCell ref="FX84:FY84"/>
    <mergeCell ref="FZ84:GA84"/>
    <mergeCell ref="GB84:GC84"/>
    <mergeCell ref="GD84:GE84"/>
    <mergeCell ref="FH84:FI84"/>
    <mergeCell ref="FJ84:FK84"/>
    <mergeCell ref="FL84:FM84"/>
  </mergeCells>
  <conditionalFormatting sqref="J67:K82">
    <cfRule type="expression" dxfId="59" priority="10">
      <formula>ROUND(J67,0)-J67&lt;&gt;0</formula>
    </cfRule>
  </conditionalFormatting>
  <conditionalFormatting sqref="J69">
    <cfRule type="expression" dxfId="58" priority="9">
      <formula>ROUND(J69,0)-J69&lt;&gt;0</formula>
    </cfRule>
  </conditionalFormatting>
  <conditionalFormatting sqref="J58:K64">
    <cfRule type="expression" dxfId="57" priority="8">
      <formula>ROUND(J58,0)-J58&lt;&gt;0</formula>
    </cfRule>
  </conditionalFormatting>
  <conditionalFormatting sqref="I45:K55">
    <cfRule type="expression" dxfId="56" priority="7">
      <formula>ROUND(I45,0)-I45&lt;&gt;0</formula>
    </cfRule>
  </conditionalFormatting>
  <conditionalFormatting sqref="H38:J38 H31:J36">
    <cfRule type="expression" dxfId="55" priority="6">
      <formula>ROUND(H31,0)-H31&lt;&gt;0</formula>
    </cfRule>
  </conditionalFormatting>
  <conditionalFormatting sqref="H22:K22 H15:K20">
    <cfRule type="expression" dxfId="54" priority="5">
      <formula>ROUND(H15,0)-H15&lt;&gt;0</formula>
    </cfRule>
  </conditionalFormatting>
  <conditionalFormatting sqref="H24:K25">
    <cfRule type="expression" dxfId="53" priority="4">
      <formula>ROUND(H24,0)-H24&lt;&gt;0</formula>
    </cfRule>
  </conditionalFormatting>
  <conditionalFormatting sqref="H27">
    <cfRule type="expression" dxfId="52" priority="3">
      <formula>ROUND(H27,0)-H27&lt;&gt;0</formula>
    </cfRule>
  </conditionalFormatting>
  <conditionalFormatting sqref="H21:K21">
    <cfRule type="expression" dxfId="51" priority="2">
      <formula>ROUND(H21,0)-H21&lt;&gt;0</formula>
    </cfRule>
  </conditionalFormatting>
  <conditionalFormatting sqref="H37:J37">
    <cfRule type="expression" dxfId="50" priority="1">
      <formula>ROUND(H37,0)-H37&lt;&gt;0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68"/>
  <sheetViews>
    <sheetView zoomScale="30" zoomScaleNormal="30" workbookViewId="0">
      <selection activeCell="AN7" sqref="AN6:AN7"/>
    </sheetView>
  </sheetViews>
  <sheetFormatPr defaultColWidth="9.109375" defaultRowHeight="14.4" x14ac:dyDescent="0.3"/>
  <cols>
    <col min="1" max="1" width="21.33203125" style="2" customWidth="1"/>
    <col min="2" max="2" width="48.88671875" style="2" customWidth="1"/>
    <col min="3" max="3" width="96.109375" style="2" customWidth="1"/>
    <col min="4" max="4" width="17.33203125" style="2" customWidth="1"/>
    <col min="5" max="5" width="50.5546875" style="2" customWidth="1"/>
    <col min="6" max="6" width="32.5546875" style="2" customWidth="1"/>
    <col min="7" max="7" width="42.88671875" style="2" customWidth="1"/>
    <col min="8" max="8" width="41.88671875" style="2" customWidth="1"/>
    <col min="9" max="9" width="33.109375" style="2" customWidth="1"/>
    <col min="10" max="10" width="30.88671875" style="2" customWidth="1"/>
    <col min="11" max="11" width="30.33203125" style="2" customWidth="1"/>
    <col min="12" max="16" width="24.5546875" style="2" hidden="1" customWidth="1"/>
    <col min="17" max="17" width="37.44140625" style="2" hidden="1" customWidth="1"/>
    <col min="18" max="19" width="30.33203125" style="2" hidden="1" customWidth="1"/>
    <col min="20" max="20" width="31.6640625" style="2" hidden="1" customWidth="1"/>
    <col min="21" max="21" width="32.6640625" style="2" hidden="1" customWidth="1"/>
    <col min="22" max="34" width="0" style="2" hidden="1" customWidth="1"/>
    <col min="35" max="16384" width="9.109375" style="2"/>
  </cols>
  <sheetData>
    <row r="1" spans="1:19" ht="22.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2.8" x14ac:dyDescent="0.4">
      <c r="A2" s="1"/>
      <c r="B2" s="1"/>
      <c r="C2" s="1"/>
      <c r="D2" s="1"/>
      <c r="E2" s="1"/>
      <c r="F2" s="1"/>
      <c r="G2" s="1"/>
      <c r="H2" s="128" t="s">
        <v>15</v>
      </c>
      <c r="I2" s="128"/>
      <c r="J2" s="128"/>
      <c r="K2" s="128"/>
    </row>
    <row r="3" spans="1:19" ht="22.8" x14ac:dyDescent="0.4">
      <c r="A3" s="1"/>
      <c r="B3" s="1"/>
      <c r="C3" s="1"/>
      <c r="D3" s="1"/>
      <c r="E3" s="1"/>
      <c r="F3" s="1"/>
      <c r="G3" s="1"/>
      <c r="H3" s="128" t="s">
        <v>16</v>
      </c>
      <c r="I3" s="128"/>
      <c r="J3" s="128"/>
      <c r="K3" s="128"/>
    </row>
    <row r="4" spans="1:19" ht="22.8" x14ac:dyDescent="0.4">
      <c r="A4" s="1"/>
      <c r="B4" s="1"/>
      <c r="C4" s="1"/>
      <c r="D4" s="1"/>
      <c r="E4" s="1"/>
      <c r="F4" s="1"/>
      <c r="G4" s="1"/>
      <c r="H4" s="128" t="s">
        <v>17</v>
      </c>
      <c r="I4" s="128"/>
      <c r="J4" s="128"/>
      <c r="K4" s="128"/>
    </row>
    <row r="5" spans="1:19" ht="22.8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5500000000000000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4" x14ac:dyDescent="0.95">
      <c r="A7" s="129" t="s">
        <v>199</v>
      </c>
      <c r="B7" s="129"/>
      <c r="C7" s="129"/>
      <c r="D7" s="129"/>
      <c r="E7" s="130"/>
      <c r="F7" s="130"/>
      <c r="G7" s="130"/>
      <c r="H7" s="130"/>
      <c r="I7" s="130"/>
      <c r="J7" s="130"/>
      <c r="K7" s="130"/>
    </row>
    <row r="8" spans="1:19" ht="52.8" x14ac:dyDescent="0.85">
      <c r="A8" s="129" t="s">
        <v>13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9" ht="37.5" customHeight="1" x14ac:dyDescent="0.55000000000000004">
      <c r="A9" s="131" t="s">
        <v>18</v>
      </c>
      <c r="B9" s="131"/>
      <c r="C9" s="131"/>
      <c r="D9" s="131"/>
      <c r="E9" s="132"/>
      <c r="F9" s="132"/>
      <c r="G9" s="132"/>
      <c r="H9" s="132"/>
      <c r="I9" s="132"/>
      <c r="J9" s="132"/>
      <c r="K9" s="132"/>
    </row>
    <row r="10" spans="1:19" s="4" customFormat="1" ht="32.25" customHeight="1" x14ac:dyDescent="0.25">
      <c r="A10" s="133" t="s">
        <v>19</v>
      </c>
      <c r="B10" s="135" t="s">
        <v>0</v>
      </c>
      <c r="C10" s="136"/>
      <c r="D10" s="139" t="s">
        <v>20</v>
      </c>
      <c r="E10" s="141" t="s">
        <v>21</v>
      </c>
      <c r="F10" s="142"/>
      <c r="G10" s="142"/>
      <c r="H10" s="142"/>
      <c r="I10" s="142"/>
      <c r="J10" s="143"/>
      <c r="K10" s="144"/>
    </row>
    <row r="11" spans="1:19" s="4" customFormat="1" ht="114.75" customHeight="1" x14ac:dyDescent="0.25">
      <c r="A11" s="134"/>
      <c r="B11" s="137"/>
      <c r="C11" s="138"/>
      <c r="D11" s="140"/>
      <c r="E11" s="5" t="s">
        <v>22</v>
      </c>
      <c r="F11" s="5" t="s">
        <v>23</v>
      </c>
      <c r="G11" s="114" t="s">
        <v>24</v>
      </c>
      <c r="H11" s="114" t="s">
        <v>1</v>
      </c>
      <c r="I11" s="114" t="s">
        <v>2</v>
      </c>
      <c r="J11" s="114" t="s">
        <v>3</v>
      </c>
      <c r="K11" s="114" t="s">
        <v>4</v>
      </c>
    </row>
    <row r="12" spans="1:19" s="4" customFormat="1" ht="25.5" hidden="1" customHeight="1" x14ac:dyDescent="0.5">
      <c r="A12" s="6">
        <v>1</v>
      </c>
      <c r="B12" s="145">
        <v>2</v>
      </c>
      <c r="C12" s="145"/>
      <c r="D12" s="7">
        <v>3</v>
      </c>
      <c r="E12" s="8">
        <v>4</v>
      </c>
      <c r="F12" s="8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</row>
    <row r="13" spans="1:19" s="12" customFormat="1" ht="62.25" customHeight="1" x14ac:dyDescent="0.55000000000000004">
      <c r="A13" s="9">
        <v>1</v>
      </c>
      <c r="B13" s="126" t="s">
        <v>25</v>
      </c>
      <c r="C13" s="127"/>
      <c r="D13" s="10" t="s">
        <v>26</v>
      </c>
      <c r="E13" s="11">
        <f>G13-F13</f>
        <v>111909897</v>
      </c>
      <c r="F13" s="11"/>
      <c r="G13" s="11">
        <f t="shared" ref="G13:G24" si="0">H13+I13+J13+K13</f>
        <v>111909897</v>
      </c>
      <c r="H13" s="11">
        <f>H14+H23+H26+H30</f>
        <v>103269725</v>
      </c>
      <c r="I13" s="11">
        <f>I14+I23+I26+I30</f>
        <v>3597358</v>
      </c>
      <c r="J13" s="11">
        <f>J14+J23+J26+J30</f>
        <v>5042814</v>
      </c>
      <c r="K13" s="11"/>
      <c r="Q13" s="13">
        <v>105124579</v>
      </c>
      <c r="R13" s="13">
        <f t="shared" ref="R13:R39" si="1">E13-Q13</f>
        <v>6785318</v>
      </c>
      <c r="S13" s="82">
        <f>R13/Q13*100</f>
        <v>6.4545495112042257</v>
      </c>
    </row>
    <row r="14" spans="1:19" s="12" customFormat="1" ht="65.25" customHeight="1" x14ac:dyDescent="0.55000000000000004">
      <c r="A14" s="14" t="s">
        <v>27</v>
      </c>
      <c r="B14" s="152" t="s">
        <v>185</v>
      </c>
      <c r="C14" s="153"/>
      <c r="D14" s="15" t="s">
        <v>26</v>
      </c>
      <c r="E14" s="16">
        <f t="shared" ref="E14:E22" si="2">G14-F14</f>
        <v>95825185</v>
      </c>
      <c r="F14" s="16"/>
      <c r="G14" s="16">
        <f>H14+I14+J14+K14</f>
        <v>95825185</v>
      </c>
      <c r="H14" s="16">
        <f>SUM(H15:H22)</f>
        <v>87303635</v>
      </c>
      <c r="I14" s="16">
        <f>SUM(I15:I22)</f>
        <v>3597358</v>
      </c>
      <c r="J14" s="16">
        <f>SUM(J15:J22)</f>
        <v>4924192</v>
      </c>
      <c r="K14" s="16"/>
      <c r="Q14" s="86">
        <v>90762033</v>
      </c>
      <c r="R14" s="13">
        <f t="shared" si="1"/>
        <v>5063152</v>
      </c>
      <c r="S14" s="13">
        <f t="shared" ref="S14:S24" si="3">R14/Q14*100</f>
        <v>5.5784911737267944</v>
      </c>
    </row>
    <row r="15" spans="1:19" s="12" customFormat="1" ht="63.75" customHeight="1" x14ac:dyDescent="0.55000000000000004">
      <c r="A15" s="17" t="s">
        <v>29</v>
      </c>
      <c r="B15" s="146" t="s">
        <v>186</v>
      </c>
      <c r="C15" s="147"/>
      <c r="D15" s="18" t="s">
        <v>26</v>
      </c>
      <c r="E15" s="19">
        <f t="shared" si="2"/>
        <v>7498536</v>
      </c>
      <c r="F15" s="19"/>
      <c r="G15" s="20">
        <f t="shared" si="0"/>
        <v>7498536</v>
      </c>
      <c r="H15" s="19">
        <v>7456532</v>
      </c>
      <c r="I15" s="19"/>
      <c r="J15" s="19">
        <v>42004</v>
      </c>
      <c r="K15" s="19"/>
      <c r="Q15" s="86">
        <v>6834116</v>
      </c>
      <c r="R15" s="13">
        <f t="shared" si="1"/>
        <v>664420</v>
      </c>
      <c r="S15" s="13">
        <f t="shared" si="3"/>
        <v>9.7221059753741379</v>
      </c>
    </row>
    <row r="16" spans="1:19" s="12" customFormat="1" ht="61.5" customHeight="1" x14ac:dyDescent="0.55000000000000004">
      <c r="A16" s="17" t="s">
        <v>31</v>
      </c>
      <c r="B16" s="146" t="s">
        <v>187</v>
      </c>
      <c r="C16" s="147"/>
      <c r="D16" s="18" t="s">
        <v>26</v>
      </c>
      <c r="E16" s="19">
        <f t="shared" si="2"/>
        <v>73319845</v>
      </c>
      <c r="F16" s="19"/>
      <c r="G16" s="20">
        <f t="shared" si="0"/>
        <v>73319845</v>
      </c>
      <c r="H16" s="19">
        <f>[9]Лист1!B5</f>
        <v>68006010</v>
      </c>
      <c r="I16" s="19">
        <f>[9]Лист1!B6</f>
        <v>3597358</v>
      </c>
      <c r="J16" s="19">
        <f>[9]Лист1!B7</f>
        <v>1716477</v>
      </c>
      <c r="K16" s="19"/>
      <c r="Q16" s="86">
        <v>71352388</v>
      </c>
      <c r="R16" s="13">
        <f t="shared" si="1"/>
        <v>1967457</v>
      </c>
      <c r="S16" s="13">
        <f t="shared" si="3"/>
        <v>2.7573807340547591</v>
      </c>
    </row>
    <row r="17" spans="1:19" s="12" customFormat="1" ht="59.25" customHeight="1" x14ac:dyDescent="0.55000000000000004">
      <c r="A17" s="17" t="s">
        <v>33</v>
      </c>
      <c r="B17" s="154" t="s">
        <v>188</v>
      </c>
      <c r="C17" s="155"/>
      <c r="D17" s="18" t="s">
        <v>26</v>
      </c>
      <c r="E17" s="19">
        <f t="shared" si="2"/>
        <v>7944812</v>
      </c>
      <c r="F17" s="19"/>
      <c r="G17" s="20">
        <f t="shared" si="0"/>
        <v>7944812</v>
      </c>
      <c r="H17" s="19">
        <v>7944812</v>
      </c>
      <c r="I17" s="19"/>
      <c r="J17" s="19"/>
      <c r="K17" s="19"/>
      <c r="Q17" s="86">
        <v>6973355</v>
      </c>
      <c r="R17" s="13">
        <f t="shared" si="1"/>
        <v>971457</v>
      </c>
      <c r="S17" s="13">
        <f>R17/Q17*100</f>
        <v>13.930984440057905</v>
      </c>
    </row>
    <row r="18" spans="1:19" s="12" customFormat="1" ht="59.25" customHeight="1" x14ac:dyDescent="0.55000000000000004">
      <c r="A18" s="17" t="s">
        <v>35</v>
      </c>
      <c r="B18" s="146" t="s">
        <v>189</v>
      </c>
      <c r="C18" s="147"/>
      <c r="D18" s="18" t="s">
        <v>26</v>
      </c>
      <c r="E18" s="19">
        <f t="shared" si="2"/>
        <v>5610727</v>
      </c>
      <c r="F18" s="19"/>
      <c r="G18" s="20">
        <f t="shared" si="0"/>
        <v>5610727</v>
      </c>
      <c r="H18" s="19">
        <f>[9]Лист1!B18</f>
        <v>2602847</v>
      </c>
      <c r="I18" s="19"/>
      <c r="J18" s="19">
        <f>[9]Лист1!B20</f>
        <v>3007880</v>
      </c>
      <c r="K18" s="19"/>
      <c r="Q18" s="86">
        <v>4295648</v>
      </c>
      <c r="R18" s="13">
        <f t="shared" si="1"/>
        <v>1315079</v>
      </c>
      <c r="S18" s="13">
        <f t="shared" si="3"/>
        <v>30.614216993571169</v>
      </c>
    </row>
    <row r="19" spans="1:19" s="12" customFormat="1" ht="69" customHeight="1" x14ac:dyDescent="0.55000000000000004">
      <c r="A19" s="17" t="s">
        <v>37</v>
      </c>
      <c r="B19" s="156" t="s">
        <v>190</v>
      </c>
      <c r="C19" s="157"/>
      <c r="D19" s="18" t="s">
        <v>26</v>
      </c>
      <c r="E19" s="19">
        <f t="shared" si="2"/>
        <v>157831</v>
      </c>
      <c r="F19" s="19"/>
      <c r="G19" s="20">
        <f t="shared" si="0"/>
        <v>157831</v>
      </c>
      <c r="H19" s="19"/>
      <c r="I19" s="19"/>
      <c r="J19" s="19">
        <v>157831</v>
      </c>
      <c r="K19" s="19"/>
      <c r="Q19" s="86">
        <v>157617</v>
      </c>
      <c r="R19" s="13">
        <f t="shared" si="1"/>
        <v>214</v>
      </c>
      <c r="S19" s="13">
        <f t="shared" si="3"/>
        <v>0.13577215655671659</v>
      </c>
    </row>
    <row r="20" spans="1:19" s="12" customFormat="1" ht="85.5" customHeight="1" x14ac:dyDescent="0.55000000000000004">
      <c r="A20" s="17" t="s">
        <v>39</v>
      </c>
      <c r="B20" s="156" t="s">
        <v>191</v>
      </c>
      <c r="C20" s="157"/>
      <c r="D20" s="18" t="s">
        <v>26</v>
      </c>
      <c r="E20" s="19">
        <f t="shared" si="2"/>
        <v>250034</v>
      </c>
      <c r="F20" s="19"/>
      <c r="G20" s="20">
        <f t="shared" si="0"/>
        <v>250034</v>
      </c>
      <c r="H20" s="19">
        <v>250034</v>
      </c>
      <c r="I20" s="19"/>
      <c r="J20" s="19"/>
      <c r="K20" s="19"/>
      <c r="Q20" s="86">
        <v>220589</v>
      </c>
      <c r="R20" s="13">
        <f t="shared" si="1"/>
        <v>29445</v>
      </c>
      <c r="S20" s="13">
        <f t="shared" si="3"/>
        <v>13.348353725707085</v>
      </c>
    </row>
    <row r="21" spans="1:19" s="12" customFormat="1" ht="100.5" customHeight="1" x14ac:dyDescent="0.55000000000000004">
      <c r="A21" s="17" t="s">
        <v>40</v>
      </c>
      <c r="B21" s="156" t="s">
        <v>192</v>
      </c>
      <c r="C21" s="157"/>
      <c r="D21" s="18" t="s">
        <v>26</v>
      </c>
      <c r="E21" s="19">
        <f t="shared" si="2"/>
        <v>0</v>
      </c>
      <c r="F21" s="19"/>
      <c r="G21" s="20">
        <f t="shared" si="0"/>
        <v>0</v>
      </c>
      <c r="H21" s="19"/>
      <c r="I21" s="19"/>
      <c r="J21" s="19">
        <v>0</v>
      </c>
      <c r="K21" s="19"/>
      <c r="Q21" s="13">
        <v>0</v>
      </c>
      <c r="R21" s="13">
        <f t="shared" si="1"/>
        <v>0</v>
      </c>
      <c r="S21" s="13" t="e">
        <f>R21/Q21*100</f>
        <v>#DIV/0!</v>
      </c>
    </row>
    <row r="22" spans="1:19" s="12" customFormat="1" ht="63.75" customHeight="1" x14ac:dyDescent="0.55000000000000004">
      <c r="A22" s="17" t="s">
        <v>42</v>
      </c>
      <c r="B22" s="156" t="s">
        <v>193</v>
      </c>
      <c r="C22" s="157"/>
      <c r="D22" s="18" t="s">
        <v>26</v>
      </c>
      <c r="E22" s="19">
        <f t="shared" si="2"/>
        <v>1043400</v>
      </c>
      <c r="F22" s="19"/>
      <c r="G22" s="20">
        <f t="shared" si="0"/>
        <v>1043400</v>
      </c>
      <c r="H22" s="19">
        <v>1043400</v>
      </c>
      <c r="I22" s="19"/>
      <c r="J22" s="19"/>
      <c r="K22" s="19"/>
      <c r="Q22" s="86">
        <v>928320</v>
      </c>
      <c r="R22" s="13">
        <f t="shared" si="1"/>
        <v>115080</v>
      </c>
      <c r="S22" s="13">
        <f>R22/Q22*100</f>
        <v>12.396587383660806</v>
      </c>
    </row>
    <row r="23" spans="1:19" s="12" customFormat="1" ht="62.25" customHeight="1" x14ac:dyDescent="0.55000000000000004">
      <c r="A23" s="14" t="s">
        <v>45</v>
      </c>
      <c r="B23" s="152" t="s">
        <v>46</v>
      </c>
      <c r="C23" s="153"/>
      <c r="D23" s="15" t="s">
        <v>26</v>
      </c>
      <c r="E23" s="21">
        <f>E24+E25</f>
        <v>5320511</v>
      </c>
      <c r="F23" s="21"/>
      <c r="G23" s="16">
        <f t="shared" si="0"/>
        <v>5320511</v>
      </c>
      <c r="H23" s="16">
        <f>H24+H25</f>
        <v>5320511</v>
      </c>
      <c r="I23" s="16"/>
      <c r="J23" s="16"/>
      <c r="K23" s="16"/>
      <c r="Q23" s="13">
        <v>4838309</v>
      </c>
      <c r="R23" s="13">
        <f t="shared" si="1"/>
        <v>482202</v>
      </c>
      <c r="S23" s="13">
        <f t="shared" si="3"/>
        <v>9.966333278837709</v>
      </c>
    </row>
    <row r="24" spans="1:19" s="12" customFormat="1" ht="56.25" customHeight="1" x14ac:dyDescent="0.55000000000000004">
      <c r="A24" s="17" t="s">
        <v>47</v>
      </c>
      <c r="B24" s="146" t="s">
        <v>48</v>
      </c>
      <c r="C24" s="147"/>
      <c r="D24" s="18" t="s">
        <v>26</v>
      </c>
      <c r="E24" s="19">
        <f>G24-F24</f>
        <v>5320511</v>
      </c>
      <c r="F24" s="19"/>
      <c r="G24" s="20">
        <f t="shared" si="0"/>
        <v>5320511</v>
      </c>
      <c r="H24" s="19">
        <v>5320511</v>
      </c>
      <c r="I24" s="19"/>
      <c r="J24" s="19"/>
      <c r="K24" s="19"/>
      <c r="Q24" s="86">
        <v>4838309</v>
      </c>
      <c r="R24" s="13">
        <f t="shared" si="1"/>
        <v>482202</v>
      </c>
      <c r="S24" s="13">
        <f t="shared" si="3"/>
        <v>9.966333278837709</v>
      </c>
    </row>
    <row r="25" spans="1:19" s="12" customFormat="1" ht="62.25" customHeight="1" x14ac:dyDescent="0.55000000000000004">
      <c r="A25" s="17" t="s">
        <v>49</v>
      </c>
      <c r="B25" s="146" t="s">
        <v>50</v>
      </c>
      <c r="C25" s="147"/>
      <c r="D25" s="18" t="s">
        <v>26</v>
      </c>
      <c r="E25" s="19"/>
      <c r="F25" s="19"/>
      <c r="G25" s="20"/>
      <c r="H25" s="19"/>
      <c r="I25" s="19"/>
      <c r="J25" s="19"/>
      <c r="K25" s="19"/>
      <c r="Q25" s="13"/>
      <c r="R25" s="13">
        <f t="shared" si="1"/>
        <v>0</v>
      </c>
    </row>
    <row r="26" spans="1:19" s="12" customFormat="1" ht="78.75" customHeight="1" x14ac:dyDescent="0.55000000000000004">
      <c r="A26" s="14" t="s">
        <v>51</v>
      </c>
      <c r="B26" s="152" t="s">
        <v>52</v>
      </c>
      <c r="C26" s="153"/>
      <c r="D26" s="15" t="s">
        <v>26</v>
      </c>
      <c r="E26" s="21">
        <f>E27+E28+E29</f>
        <v>4294879</v>
      </c>
      <c r="F26" s="21"/>
      <c r="G26" s="16">
        <f>G27+G28+G29</f>
        <v>4294879</v>
      </c>
      <c r="H26" s="16">
        <f>H27+H28+H29</f>
        <v>4294879</v>
      </c>
      <c r="I26" s="16"/>
      <c r="J26" s="16"/>
      <c r="K26" s="16"/>
      <c r="Q26" s="13">
        <v>3920457</v>
      </c>
      <c r="R26" s="13">
        <f t="shared" si="1"/>
        <v>374422</v>
      </c>
      <c r="S26" s="13">
        <f t="shared" ref="S26:S39" si="4">R26/Q26*100</f>
        <v>9.5504682234749669</v>
      </c>
    </row>
    <row r="27" spans="1:19" s="12" customFormat="1" ht="87.75" customHeight="1" x14ac:dyDescent="0.55000000000000004">
      <c r="A27" s="17" t="s">
        <v>53</v>
      </c>
      <c r="B27" s="146" t="s">
        <v>152</v>
      </c>
      <c r="C27" s="147"/>
      <c r="D27" s="18" t="s">
        <v>26</v>
      </c>
      <c r="E27" s="19">
        <f t="shared" ref="E27:E32" si="5">G27-F27</f>
        <v>4294879</v>
      </c>
      <c r="F27" s="19"/>
      <c r="G27" s="20">
        <f>H27+I27+J27+K27</f>
        <v>4294879</v>
      </c>
      <c r="H27" s="19">
        <f>[9]Лист1!B31</f>
        <v>4294879</v>
      </c>
      <c r="I27" s="19"/>
      <c r="J27" s="19"/>
      <c r="K27" s="19"/>
      <c r="Q27" s="86">
        <v>3920457</v>
      </c>
      <c r="R27" s="13">
        <f t="shared" si="1"/>
        <v>374422</v>
      </c>
      <c r="S27" s="13">
        <f t="shared" si="4"/>
        <v>9.5504682234749669</v>
      </c>
    </row>
    <row r="28" spans="1:19" s="12" customFormat="1" ht="46.5" hidden="1" customHeight="1" x14ac:dyDescent="0.55000000000000004">
      <c r="A28" s="17" t="s">
        <v>54</v>
      </c>
      <c r="B28" s="146" t="s">
        <v>55</v>
      </c>
      <c r="C28" s="147"/>
      <c r="D28" s="18" t="s">
        <v>26</v>
      </c>
      <c r="E28" s="19">
        <f t="shared" si="5"/>
        <v>0</v>
      </c>
      <c r="F28" s="19"/>
      <c r="G28" s="20">
        <f>H28+I28+J28+K28</f>
        <v>0</v>
      </c>
      <c r="H28" s="19"/>
      <c r="I28" s="19"/>
      <c r="J28" s="19"/>
      <c r="K28" s="19"/>
      <c r="Q28" s="13">
        <v>0</v>
      </c>
      <c r="R28" s="13">
        <f t="shared" si="1"/>
        <v>0</v>
      </c>
      <c r="S28" s="13" t="e">
        <f t="shared" si="4"/>
        <v>#DIV/0!</v>
      </c>
    </row>
    <row r="29" spans="1:19" s="12" customFormat="1" ht="61.5" hidden="1" customHeight="1" x14ac:dyDescent="0.55000000000000004">
      <c r="A29" s="17" t="s">
        <v>56</v>
      </c>
      <c r="B29" s="146" t="s">
        <v>57</v>
      </c>
      <c r="C29" s="147"/>
      <c r="D29" s="18" t="s">
        <v>26</v>
      </c>
      <c r="E29" s="19">
        <f t="shared" si="5"/>
        <v>0</v>
      </c>
      <c r="F29" s="19"/>
      <c r="G29" s="20">
        <f>H29+I29+J29+K29</f>
        <v>0</v>
      </c>
      <c r="H29" s="19"/>
      <c r="I29" s="19"/>
      <c r="J29" s="19"/>
      <c r="K29" s="19"/>
      <c r="Q29" s="13">
        <v>0</v>
      </c>
      <c r="R29" s="13">
        <f t="shared" si="1"/>
        <v>0</v>
      </c>
      <c r="S29" s="13" t="e">
        <f t="shared" si="4"/>
        <v>#DIV/0!</v>
      </c>
    </row>
    <row r="30" spans="1:19" s="12" customFormat="1" ht="65.25" customHeight="1" x14ac:dyDescent="0.55000000000000004">
      <c r="A30" s="14" t="s">
        <v>58</v>
      </c>
      <c r="B30" s="152" t="s">
        <v>59</v>
      </c>
      <c r="C30" s="153"/>
      <c r="D30" s="15" t="s">
        <v>26</v>
      </c>
      <c r="E30" s="21">
        <f t="shared" si="5"/>
        <v>6469322</v>
      </c>
      <c r="F30" s="21"/>
      <c r="G30" s="21">
        <f>SUM(H30:K30)</f>
        <v>6469322</v>
      </c>
      <c r="H30" s="21">
        <f>SUM(H31:H38)</f>
        <v>6350700</v>
      </c>
      <c r="I30" s="21"/>
      <c r="J30" s="21">
        <f>SUM(J31:J38)</f>
        <v>118622</v>
      </c>
      <c r="K30" s="21"/>
      <c r="Q30" s="13">
        <v>5603780</v>
      </c>
      <c r="R30" s="13">
        <f t="shared" si="1"/>
        <v>865542</v>
      </c>
      <c r="S30" s="13">
        <f t="shared" si="4"/>
        <v>15.44568130797426</v>
      </c>
    </row>
    <row r="31" spans="1:19" s="12" customFormat="1" ht="51.75" customHeight="1" x14ac:dyDescent="0.55000000000000004">
      <c r="A31" s="17" t="s">
        <v>60</v>
      </c>
      <c r="B31" s="146" t="s">
        <v>61</v>
      </c>
      <c r="C31" s="147"/>
      <c r="D31" s="18" t="s">
        <v>26</v>
      </c>
      <c r="E31" s="19">
        <f t="shared" si="5"/>
        <v>1342280</v>
      </c>
      <c r="F31" s="19"/>
      <c r="G31" s="20">
        <f>H31+I31+J31+K31</f>
        <v>1342280</v>
      </c>
      <c r="H31" s="19"/>
      <c r="I31" s="19"/>
      <c r="J31" s="19">
        <v>1342280</v>
      </c>
      <c r="K31" s="19"/>
      <c r="Q31" s="86">
        <v>1325680</v>
      </c>
      <c r="R31" s="13">
        <f t="shared" si="1"/>
        <v>16600</v>
      </c>
      <c r="S31" s="13">
        <f t="shared" si="4"/>
        <v>1.2521875565747389</v>
      </c>
    </row>
    <row r="32" spans="1:19" s="12" customFormat="1" ht="59.25" customHeight="1" x14ac:dyDescent="0.55000000000000004">
      <c r="A32" s="17" t="s">
        <v>62</v>
      </c>
      <c r="B32" s="154" t="s">
        <v>63</v>
      </c>
      <c r="C32" s="155"/>
      <c r="D32" s="18" t="s">
        <v>26</v>
      </c>
      <c r="E32" s="19">
        <f t="shared" si="5"/>
        <v>82360</v>
      </c>
      <c r="F32" s="19"/>
      <c r="G32" s="20">
        <f>H32+I32+J32+K32</f>
        <v>82360</v>
      </c>
      <c r="H32" s="19"/>
      <c r="I32" s="19"/>
      <c r="J32" s="19">
        <v>82360</v>
      </c>
      <c r="K32" s="19"/>
      <c r="Q32" s="86">
        <v>78700</v>
      </c>
      <c r="R32" s="13">
        <f t="shared" si="1"/>
        <v>3660</v>
      </c>
      <c r="S32" s="13">
        <f t="shared" si="4"/>
        <v>4.6505717916137232</v>
      </c>
    </row>
    <row r="33" spans="1:21" s="12" customFormat="1" ht="72" customHeight="1" x14ac:dyDescent="0.55000000000000004">
      <c r="A33" s="17" t="s">
        <v>64</v>
      </c>
      <c r="B33" s="146" t="s">
        <v>65</v>
      </c>
      <c r="C33" s="147"/>
      <c r="D33" s="18" t="s">
        <v>26</v>
      </c>
      <c r="E33" s="19"/>
      <c r="F33" s="19"/>
      <c r="G33" s="20"/>
      <c r="H33" s="19"/>
      <c r="I33" s="19"/>
      <c r="J33" s="19"/>
      <c r="K33" s="19"/>
      <c r="Q33" s="13"/>
      <c r="R33" s="13">
        <f t="shared" si="1"/>
        <v>0</v>
      </c>
      <c r="S33" s="13" t="e">
        <f t="shared" si="4"/>
        <v>#DIV/0!</v>
      </c>
    </row>
    <row r="34" spans="1:21" s="12" customFormat="1" ht="51.75" customHeight="1" x14ac:dyDescent="0.55000000000000004">
      <c r="A34" s="17" t="s">
        <v>66</v>
      </c>
      <c r="B34" s="146" t="s">
        <v>67</v>
      </c>
      <c r="C34" s="147"/>
      <c r="D34" s="18" t="s">
        <v>26</v>
      </c>
      <c r="E34" s="19">
        <f t="shared" ref="E34:E40" si="6">G34-F34</f>
        <v>6350700</v>
      </c>
      <c r="F34" s="19"/>
      <c r="G34" s="20">
        <f t="shared" ref="G34:G40" si="7">H34+I34+J34+K34</f>
        <v>6350700</v>
      </c>
      <c r="H34" s="19">
        <v>6350700</v>
      </c>
      <c r="I34" s="19"/>
      <c r="J34" s="19"/>
      <c r="K34" s="19"/>
      <c r="Q34" s="86">
        <v>5751751</v>
      </c>
      <c r="R34" s="13">
        <f t="shared" si="1"/>
        <v>598949</v>
      </c>
      <c r="S34" s="13">
        <f t="shared" si="4"/>
        <v>10.413333261471159</v>
      </c>
    </row>
    <row r="35" spans="1:21" s="12" customFormat="1" ht="45" customHeight="1" x14ac:dyDescent="0.55000000000000004">
      <c r="A35" s="17" t="s">
        <v>68</v>
      </c>
      <c r="B35" s="146" t="s">
        <v>69</v>
      </c>
      <c r="C35" s="147"/>
      <c r="D35" s="18" t="s">
        <v>26</v>
      </c>
      <c r="E35" s="19">
        <f t="shared" si="6"/>
        <v>0</v>
      </c>
      <c r="F35" s="19"/>
      <c r="G35" s="20">
        <f t="shared" si="7"/>
        <v>0</v>
      </c>
      <c r="H35" s="19"/>
      <c r="I35" s="19"/>
      <c r="J35" s="19">
        <v>0</v>
      </c>
      <c r="K35" s="19"/>
      <c r="Q35" s="13">
        <v>0</v>
      </c>
      <c r="R35" s="13">
        <f t="shared" si="1"/>
        <v>0</v>
      </c>
      <c r="S35" s="13" t="e">
        <f t="shared" si="4"/>
        <v>#DIV/0!</v>
      </c>
      <c r="T35" s="13"/>
      <c r="U35" s="13"/>
    </row>
    <row r="36" spans="1:21" s="12" customFormat="1" ht="66" customHeight="1" x14ac:dyDescent="0.55000000000000004">
      <c r="A36" s="17" t="s">
        <v>70</v>
      </c>
      <c r="B36" s="146" t="s">
        <v>166</v>
      </c>
      <c r="C36" s="147"/>
      <c r="D36" s="18" t="s">
        <v>26</v>
      </c>
      <c r="E36" s="19">
        <f t="shared" si="6"/>
        <v>812190</v>
      </c>
      <c r="F36" s="19"/>
      <c r="G36" s="20">
        <f t="shared" si="7"/>
        <v>812190</v>
      </c>
      <c r="H36" s="19"/>
      <c r="I36" s="19"/>
      <c r="J36" s="19">
        <v>812190</v>
      </c>
      <c r="K36" s="19"/>
      <c r="Q36" s="86">
        <v>843420</v>
      </c>
      <c r="R36" s="13">
        <f t="shared" si="1"/>
        <v>-31230</v>
      </c>
      <c r="S36" s="13">
        <f t="shared" si="4"/>
        <v>-3.7027815323326454</v>
      </c>
    </row>
    <row r="37" spans="1:21" s="12" customFormat="1" ht="66" customHeight="1" x14ac:dyDescent="0.55000000000000004">
      <c r="A37" s="17" t="s">
        <v>153</v>
      </c>
      <c r="B37" s="146" t="s">
        <v>154</v>
      </c>
      <c r="C37" s="147"/>
      <c r="D37" s="18" t="s">
        <v>26</v>
      </c>
      <c r="E37" s="19">
        <f t="shared" si="6"/>
        <v>677744</v>
      </c>
      <c r="F37" s="19"/>
      <c r="G37" s="20">
        <f t="shared" si="7"/>
        <v>677744</v>
      </c>
      <c r="H37" s="19"/>
      <c r="I37" s="19"/>
      <c r="J37" s="19">
        <v>677744</v>
      </c>
      <c r="K37" s="19"/>
      <c r="Q37" s="86">
        <v>558240</v>
      </c>
      <c r="R37" s="13">
        <f t="shared" si="1"/>
        <v>119504</v>
      </c>
      <c r="S37" s="13">
        <f t="shared" si="4"/>
        <v>21.407280022929207</v>
      </c>
    </row>
    <row r="38" spans="1:21" s="12" customFormat="1" ht="66" customHeight="1" x14ac:dyDescent="0.55000000000000004">
      <c r="A38" s="17" t="s">
        <v>169</v>
      </c>
      <c r="B38" s="146" t="s">
        <v>163</v>
      </c>
      <c r="C38" s="147"/>
      <c r="D38" s="18" t="s">
        <v>26</v>
      </c>
      <c r="E38" s="19">
        <f t="shared" si="6"/>
        <v>-2795952</v>
      </c>
      <c r="F38" s="19"/>
      <c r="G38" s="20">
        <f t="shared" si="7"/>
        <v>-2795952</v>
      </c>
      <c r="H38" s="19"/>
      <c r="I38" s="19"/>
      <c r="J38" s="19">
        <v>-2795952</v>
      </c>
      <c r="K38" s="19"/>
      <c r="Q38" s="86">
        <v>-2954011</v>
      </c>
      <c r="R38" s="13">
        <f t="shared" si="1"/>
        <v>158059</v>
      </c>
      <c r="S38" s="13">
        <f t="shared" si="4"/>
        <v>-5.3506571234839679</v>
      </c>
    </row>
    <row r="39" spans="1:21" s="12" customFormat="1" ht="32.25" customHeight="1" x14ac:dyDescent="0.6">
      <c r="A39" s="9" t="s">
        <v>71</v>
      </c>
      <c r="B39" s="148" t="s">
        <v>72</v>
      </c>
      <c r="C39" s="149"/>
      <c r="D39" s="10" t="s">
        <v>26</v>
      </c>
      <c r="E39" s="22">
        <f>G39-F39</f>
        <v>99088258</v>
      </c>
      <c r="F39" s="23">
        <f>F40+F66+F73+F75</f>
        <v>0</v>
      </c>
      <c r="G39" s="11">
        <f t="shared" si="7"/>
        <v>99088258</v>
      </c>
      <c r="H39" s="11">
        <f>H40+H66+H73+H75</f>
        <v>0</v>
      </c>
      <c r="I39" s="11">
        <f>I40+I66+I73+I75</f>
        <v>15471</v>
      </c>
      <c r="J39" s="11">
        <f>J40+J66+J73+J75</f>
        <v>33522740</v>
      </c>
      <c r="K39" s="11">
        <f>K40+K66+K73+K75</f>
        <v>65550047</v>
      </c>
      <c r="Q39" s="75">
        <v>92665209</v>
      </c>
      <c r="R39" s="13">
        <f t="shared" si="1"/>
        <v>6423049</v>
      </c>
      <c r="S39" s="13">
        <f t="shared" si="4"/>
        <v>6.9314568750392613</v>
      </c>
      <c r="T39" s="12">
        <v>-2795952</v>
      </c>
    </row>
    <row r="40" spans="1:21" s="12" customFormat="1" ht="32.25" customHeight="1" x14ac:dyDescent="0.25">
      <c r="A40" s="14" t="s">
        <v>5</v>
      </c>
      <c r="B40" s="150" t="s">
        <v>73</v>
      </c>
      <c r="C40" s="151"/>
      <c r="D40" s="24" t="s">
        <v>26</v>
      </c>
      <c r="E40" s="21">
        <f t="shared" si="6"/>
        <v>92545087</v>
      </c>
      <c r="F40" s="25">
        <f>F41+F43+F65</f>
        <v>0</v>
      </c>
      <c r="G40" s="16">
        <f t="shared" si="7"/>
        <v>92545087</v>
      </c>
      <c r="H40" s="16">
        <f>H41+H43+H65</f>
        <v>0</v>
      </c>
      <c r="I40" s="16">
        <f>I41+I43+I65</f>
        <v>15471</v>
      </c>
      <c r="J40" s="16">
        <f>J41+J43+J65</f>
        <v>27415329</v>
      </c>
      <c r="K40" s="16">
        <f>K41+K43+K65</f>
        <v>65114287</v>
      </c>
      <c r="L40" s="26">
        <v>85351857</v>
      </c>
      <c r="M40" s="26">
        <v>0</v>
      </c>
      <c r="N40" s="26">
        <v>11309</v>
      </c>
      <c r="O40" s="26">
        <v>22915747</v>
      </c>
      <c r="P40" s="26">
        <v>62424801</v>
      </c>
      <c r="Q40" s="16">
        <v>99200100</v>
      </c>
      <c r="R40" s="16">
        <v>0</v>
      </c>
      <c r="S40" s="16">
        <v>20951</v>
      </c>
      <c r="T40" s="16">
        <v>29958376</v>
      </c>
      <c r="U40" s="16">
        <v>69220773</v>
      </c>
    </row>
    <row r="41" spans="1:21" s="12" customFormat="1" ht="59.25" customHeight="1" x14ac:dyDescent="0.25">
      <c r="A41" s="14" t="s">
        <v>74</v>
      </c>
      <c r="B41" s="152" t="s">
        <v>75</v>
      </c>
      <c r="C41" s="153"/>
      <c r="D41" s="27" t="s">
        <v>26</v>
      </c>
      <c r="E41" s="28"/>
      <c r="F41" s="29"/>
      <c r="G41" s="30"/>
      <c r="H41" s="29"/>
      <c r="I41" s="29"/>
      <c r="J41" s="28"/>
      <c r="K41" s="28"/>
      <c r="L41" s="26">
        <f>G40+G75-L40</f>
        <v>8787929</v>
      </c>
      <c r="M41" s="26">
        <f>H40+H75-M40</f>
        <v>0</v>
      </c>
      <c r="N41" s="26">
        <f>I40+I75-N40</f>
        <v>4162</v>
      </c>
      <c r="O41" s="26">
        <f>J40+J75-O40</f>
        <v>5658521</v>
      </c>
      <c r="P41" s="26">
        <f>K40+K75-P40</f>
        <v>3125246</v>
      </c>
      <c r="Q41" s="16">
        <f>G40+G75-Q40</f>
        <v>-5060314</v>
      </c>
      <c r="R41" s="16">
        <f>H40+H75-R40</f>
        <v>0</v>
      </c>
      <c r="S41" s="16">
        <f>I40+I75-S40</f>
        <v>-5480</v>
      </c>
      <c r="T41" s="16">
        <f>J40+J75-T40</f>
        <v>-1384108</v>
      </c>
      <c r="U41" s="16">
        <f>K40+K75-U40</f>
        <v>-3670726</v>
      </c>
    </row>
    <row r="42" spans="1:21" s="31" customFormat="1" ht="39" customHeight="1" x14ac:dyDescent="0.4">
      <c r="A42" s="17" t="s">
        <v>76</v>
      </c>
      <c r="B42" s="146" t="s">
        <v>77</v>
      </c>
      <c r="C42" s="147"/>
      <c r="D42" s="18" t="s">
        <v>26</v>
      </c>
      <c r="E42" s="28"/>
      <c r="F42" s="29"/>
      <c r="G42" s="30"/>
      <c r="H42" s="29"/>
      <c r="I42" s="29"/>
      <c r="J42" s="28"/>
      <c r="K42" s="28"/>
      <c r="L42" s="26"/>
      <c r="M42" s="26"/>
      <c r="N42" s="26"/>
      <c r="O42" s="26"/>
      <c r="P42" s="26"/>
    </row>
    <row r="43" spans="1:21" s="12" customFormat="1" ht="67.5" customHeight="1" x14ac:dyDescent="0.6">
      <c r="A43" s="14" t="s">
        <v>78</v>
      </c>
      <c r="B43" s="152" t="s">
        <v>79</v>
      </c>
      <c r="C43" s="153"/>
      <c r="D43" s="25" t="s">
        <v>26</v>
      </c>
      <c r="E43" s="16">
        <f t="shared" ref="E43:E66" si="8">G43-F43</f>
        <v>92545087</v>
      </c>
      <c r="F43" s="16">
        <f>F44+F57+F63+F64</f>
        <v>0</v>
      </c>
      <c r="G43" s="16">
        <f t="shared" ref="G43:G74" si="9">H43+I43+J43+K43</f>
        <v>92545087</v>
      </c>
      <c r="H43" s="16">
        <f>H44+H57+H63+H64</f>
        <v>0</v>
      </c>
      <c r="I43" s="16">
        <f>I44+I57+I63+I64</f>
        <v>15471</v>
      </c>
      <c r="J43" s="16">
        <f>J44+J57+J63+J64</f>
        <v>27415329</v>
      </c>
      <c r="K43" s="16">
        <f>K44+K57+K63+K64</f>
        <v>65114287</v>
      </c>
      <c r="Q43" s="75">
        <v>86616888</v>
      </c>
      <c r="R43" s="32">
        <f>E43-Q43</f>
        <v>5928199</v>
      </c>
      <c r="S43" s="13">
        <f t="shared" ref="S43:S55" si="10">R43/Q43*100</f>
        <v>6.8441606906957917</v>
      </c>
    </row>
    <row r="44" spans="1:21" s="12" customFormat="1" ht="91.5" customHeight="1" x14ac:dyDescent="0.6">
      <c r="A44" s="14" t="s">
        <v>6</v>
      </c>
      <c r="B44" s="152" t="s">
        <v>80</v>
      </c>
      <c r="C44" s="153"/>
      <c r="D44" s="15" t="s">
        <v>26</v>
      </c>
      <c r="E44" s="21">
        <f>G44-F44</f>
        <v>90263701</v>
      </c>
      <c r="F44" s="25">
        <f>F45+F47+F50+F51+F52</f>
        <v>0</v>
      </c>
      <c r="G44" s="16">
        <f t="shared" si="9"/>
        <v>90263701</v>
      </c>
      <c r="H44" s="16">
        <f>SUM(H45:H56)</f>
        <v>0</v>
      </c>
      <c r="I44" s="16">
        <f>SUM(I45:I56)</f>
        <v>15471</v>
      </c>
      <c r="J44" s="16">
        <f>SUM(J45:J56)</f>
        <v>25138213</v>
      </c>
      <c r="K44" s="16">
        <f>SUM(K45:K56)</f>
        <v>65110017</v>
      </c>
      <c r="Q44" s="75">
        <v>84025542</v>
      </c>
      <c r="R44" s="32">
        <f>E44-Q44</f>
        <v>6238159</v>
      </c>
      <c r="S44" s="13">
        <f t="shared" si="10"/>
        <v>7.4241222984315884</v>
      </c>
    </row>
    <row r="45" spans="1:21" s="12" customFormat="1" ht="52.5" customHeight="1" x14ac:dyDescent="0.6">
      <c r="A45" s="17" t="s">
        <v>81</v>
      </c>
      <c r="B45" s="146" t="s">
        <v>82</v>
      </c>
      <c r="C45" s="147"/>
      <c r="D45" s="18" t="s">
        <v>26</v>
      </c>
      <c r="E45" s="19">
        <f t="shared" si="8"/>
        <v>13079690</v>
      </c>
      <c r="F45" s="19"/>
      <c r="G45" s="20">
        <f t="shared" si="9"/>
        <v>13079690</v>
      </c>
      <c r="H45" s="19"/>
      <c r="I45" s="19"/>
      <c r="J45" s="19">
        <v>2001745</v>
      </c>
      <c r="K45" s="19">
        <v>11077945</v>
      </c>
      <c r="Q45" s="87">
        <v>11572567</v>
      </c>
      <c r="R45" s="75">
        <f t="shared" ref="R45:R55" si="11">E45-Q45</f>
        <v>1507123</v>
      </c>
      <c r="S45" s="13">
        <f t="shared" si="10"/>
        <v>13.023238491511865</v>
      </c>
    </row>
    <row r="46" spans="1:21" s="12" customFormat="1" ht="52.5" customHeight="1" x14ac:dyDescent="0.6">
      <c r="A46" s="17" t="s">
        <v>83</v>
      </c>
      <c r="B46" s="146" t="s">
        <v>84</v>
      </c>
      <c r="C46" s="147"/>
      <c r="D46" s="18" t="s">
        <v>26</v>
      </c>
      <c r="E46" s="19">
        <f t="shared" si="8"/>
        <v>818038</v>
      </c>
      <c r="F46" s="19"/>
      <c r="G46" s="20">
        <f t="shared" si="9"/>
        <v>818038</v>
      </c>
      <c r="H46" s="19"/>
      <c r="I46" s="19"/>
      <c r="J46" s="19">
        <v>104543</v>
      </c>
      <c r="K46" s="19">
        <v>713495</v>
      </c>
      <c r="Q46" s="79">
        <v>827253</v>
      </c>
      <c r="R46" s="75">
        <f>E46-Q46</f>
        <v>-9215</v>
      </c>
      <c r="S46" s="13">
        <f t="shared" si="10"/>
        <v>-1.1139276617914955</v>
      </c>
    </row>
    <row r="47" spans="1:21" s="12" customFormat="1" ht="58.5" customHeight="1" x14ac:dyDescent="0.6">
      <c r="A47" s="17" t="s">
        <v>85</v>
      </c>
      <c r="B47" s="146" t="s">
        <v>86</v>
      </c>
      <c r="C47" s="147"/>
      <c r="D47" s="18" t="s">
        <v>26</v>
      </c>
      <c r="E47" s="19">
        <f t="shared" si="8"/>
        <v>52709937</v>
      </c>
      <c r="F47" s="19"/>
      <c r="G47" s="20">
        <f t="shared" si="9"/>
        <v>52709937</v>
      </c>
      <c r="H47" s="19"/>
      <c r="I47" s="19">
        <v>15471</v>
      </c>
      <c r="J47" s="19">
        <v>18328840</v>
      </c>
      <c r="K47" s="19">
        <v>34365626</v>
      </c>
      <c r="L47" s="12">
        <v>65611287</v>
      </c>
      <c r="Q47" s="87">
        <v>50759326</v>
      </c>
      <c r="R47" s="75">
        <f t="shared" si="11"/>
        <v>1950611</v>
      </c>
      <c r="S47" s="13">
        <f t="shared" si="10"/>
        <v>3.8428622949012365</v>
      </c>
    </row>
    <row r="48" spans="1:21" s="12" customFormat="1" ht="58.5" customHeight="1" x14ac:dyDescent="0.6">
      <c r="A48" s="17" t="s">
        <v>87</v>
      </c>
      <c r="B48" s="146" t="s">
        <v>88</v>
      </c>
      <c r="C48" s="147"/>
      <c r="D48" s="18" t="s">
        <v>26</v>
      </c>
      <c r="E48" s="19">
        <f t="shared" si="8"/>
        <v>5147</v>
      </c>
      <c r="F48" s="19"/>
      <c r="G48" s="20">
        <f t="shared" si="9"/>
        <v>5147</v>
      </c>
      <c r="H48" s="19"/>
      <c r="I48" s="19"/>
      <c r="J48" s="19">
        <v>0</v>
      </c>
      <c r="K48" s="19">
        <v>5147</v>
      </c>
      <c r="Q48" s="87">
        <v>5271</v>
      </c>
      <c r="R48" s="75">
        <f t="shared" si="11"/>
        <v>-124</v>
      </c>
      <c r="S48" s="13">
        <f t="shared" si="10"/>
        <v>-2.3524947827736673</v>
      </c>
    </row>
    <row r="49" spans="1:21" s="12" customFormat="1" ht="57" customHeight="1" x14ac:dyDescent="0.6">
      <c r="A49" s="17" t="s">
        <v>89</v>
      </c>
      <c r="B49" s="146" t="s">
        <v>90</v>
      </c>
      <c r="C49" s="147"/>
      <c r="D49" s="18" t="s">
        <v>26</v>
      </c>
      <c r="E49" s="19">
        <f t="shared" si="8"/>
        <v>1400868</v>
      </c>
      <c r="F49" s="19"/>
      <c r="G49" s="20">
        <f t="shared" si="9"/>
        <v>1400868</v>
      </c>
      <c r="H49" s="19"/>
      <c r="I49" s="19"/>
      <c r="J49" s="19">
        <v>292088</v>
      </c>
      <c r="K49" s="19">
        <v>1108780</v>
      </c>
      <c r="Q49" s="87">
        <v>1548696</v>
      </c>
      <c r="R49" s="75">
        <f t="shared" si="11"/>
        <v>-147828</v>
      </c>
      <c r="S49" s="13">
        <f t="shared" si="10"/>
        <v>-9.5453207085186502</v>
      </c>
    </row>
    <row r="50" spans="1:21" s="12" customFormat="1" ht="54.75" customHeight="1" x14ac:dyDescent="0.6">
      <c r="A50" s="17" t="s">
        <v>91</v>
      </c>
      <c r="B50" s="146" t="s">
        <v>92</v>
      </c>
      <c r="C50" s="147"/>
      <c r="D50" s="18" t="s">
        <v>26</v>
      </c>
      <c r="E50" s="19">
        <f t="shared" si="8"/>
        <v>10457190</v>
      </c>
      <c r="F50" s="19"/>
      <c r="G50" s="20">
        <f t="shared" si="9"/>
        <v>10457190</v>
      </c>
      <c r="H50" s="19"/>
      <c r="I50" s="19"/>
      <c r="J50" s="19">
        <v>582561</v>
      </c>
      <c r="K50" s="19">
        <v>9874629</v>
      </c>
      <c r="Q50" s="87">
        <v>9387637</v>
      </c>
      <c r="R50" s="75">
        <f t="shared" si="11"/>
        <v>1069553</v>
      </c>
      <c r="S50" s="13">
        <f t="shared" si="10"/>
        <v>11.393207896726301</v>
      </c>
      <c r="T50" s="75"/>
      <c r="U50" s="75"/>
    </row>
    <row r="51" spans="1:21" s="12" customFormat="1" ht="54.75" customHeight="1" x14ac:dyDescent="0.6">
      <c r="A51" s="17" t="s">
        <v>93</v>
      </c>
      <c r="B51" s="146" t="s">
        <v>160</v>
      </c>
      <c r="C51" s="147"/>
      <c r="D51" s="18" t="s">
        <v>26</v>
      </c>
      <c r="E51" s="19">
        <f t="shared" si="8"/>
        <v>831</v>
      </c>
      <c r="F51" s="19"/>
      <c r="G51" s="20">
        <f t="shared" si="9"/>
        <v>831</v>
      </c>
      <c r="H51" s="19"/>
      <c r="I51" s="19"/>
      <c r="J51" s="19">
        <v>0</v>
      </c>
      <c r="K51" s="19">
        <v>831</v>
      </c>
      <c r="Q51" s="87">
        <v>828</v>
      </c>
      <c r="R51" s="75">
        <f t="shared" si="11"/>
        <v>3</v>
      </c>
      <c r="S51" s="13">
        <f t="shared" si="10"/>
        <v>0.36231884057971014</v>
      </c>
    </row>
    <row r="52" spans="1:21" s="12" customFormat="1" ht="60.75" customHeight="1" x14ac:dyDescent="0.6">
      <c r="A52" s="17" t="s">
        <v>94</v>
      </c>
      <c r="B52" s="146" t="s">
        <v>95</v>
      </c>
      <c r="C52" s="147"/>
      <c r="D52" s="18" t="s">
        <v>26</v>
      </c>
      <c r="E52" s="19">
        <f t="shared" si="8"/>
        <v>263</v>
      </c>
      <c r="F52" s="19"/>
      <c r="G52" s="20">
        <f t="shared" si="9"/>
        <v>263</v>
      </c>
      <c r="H52" s="19"/>
      <c r="I52" s="19"/>
      <c r="J52" s="19">
        <v>0</v>
      </c>
      <c r="K52" s="19">
        <v>263</v>
      </c>
      <c r="Q52" s="87">
        <v>253</v>
      </c>
      <c r="R52" s="75">
        <f t="shared" si="11"/>
        <v>10</v>
      </c>
      <c r="S52" s="13">
        <f t="shared" si="10"/>
        <v>3.9525691699604746</v>
      </c>
    </row>
    <row r="53" spans="1:21" s="12" customFormat="1" ht="54.75" customHeight="1" x14ac:dyDescent="0.6">
      <c r="A53" s="17" t="s">
        <v>96</v>
      </c>
      <c r="B53" s="146" t="s">
        <v>97</v>
      </c>
      <c r="C53" s="147"/>
      <c r="D53" s="18" t="s">
        <v>26</v>
      </c>
      <c r="E53" s="19">
        <f t="shared" si="8"/>
        <v>11732242</v>
      </c>
      <c r="F53" s="19"/>
      <c r="G53" s="20">
        <f t="shared" si="9"/>
        <v>11732242</v>
      </c>
      <c r="H53" s="19"/>
      <c r="I53" s="19"/>
      <c r="J53" s="19">
        <v>3790488</v>
      </c>
      <c r="K53" s="19">
        <v>7941754</v>
      </c>
      <c r="Q53" s="87">
        <v>9865324</v>
      </c>
      <c r="R53" s="75">
        <f t="shared" si="11"/>
        <v>1866918</v>
      </c>
      <c r="S53" s="13">
        <f t="shared" si="10"/>
        <v>18.924041420231106</v>
      </c>
    </row>
    <row r="54" spans="1:21" s="12" customFormat="1" ht="65.25" customHeight="1" x14ac:dyDescent="0.6">
      <c r="A54" s="17" t="s">
        <v>98</v>
      </c>
      <c r="B54" s="146" t="s">
        <v>99</v>
      </c>
      <c r="C54" s="147"/>
      <c r="D54" s="18" t="s">
        <v>26</v>
      </c>
      <c r="E54" s="19">
        <f t="shared" si="8"/>
        <v>48379</v>
      </c>
      <c r="F54" s="19"/>
      <c r="G54" s="20">
        <f t="shared" si="9"/>
        <v>48379</v>
      </c>
      <c r="H54" s="19"/>
      <c r="I54" s="19"/>
      <c r="J54" s="19">
        <v>36590</v>
      </c>
      <c r="K54" s="19">
        <v>11789</v>
      </c>
      <c r="Q54" s="87">
        <v>46288</v>
      </c>
      <c r="R54" s="75">
        <f t="shared" si="11"/>
        <v>2091</v>
      </c>
      <c r="S54" s="13">
        <f t="shared" si="10"/>
        <v>4.5173695126166615</v>
      </c>
    </row>
    <row r="55" spans="1:21" s="12" customFormat="1" ht="65.25" customHeight="1" x14ac:dyDescent="0.6">
      <c r="A55" s="17" t="s">
        <v>100</v>
      </c>
      <c r="B55" s="146" t="s">
        <v>101</v>
      </c>
      <c r="C55" s="147"/>
      <c r="D55" s="18" t="s">
        <v>26</v>
      </c>
      <c r="E55" s="19">
        <f t="shared" si="8"/>
        <v>11116</v>
      </c>
      <c r="F55" s="19"/>
      <c r="G55" s="20">
        <f t="shared" si="9"/>
        <v>11116</v>
      </c>
      <c r="H55" s="19"/>
      <c r="I55" s="19"/>
      <c r="J55" s="19">
        <v>1358</v>
      </c>
      <c r="K55" s="19">
        <v>9758</v>
      </c>
      <c r="Q55" s="87">
        <v>12099</v>
      </c>
      <c r="R55" s="75">
        <f t="shared" si="11"/>
        <v>-983</v>
      </c>
      <c r="S55" s="13">
        <f t="shared" si="10"/>
        <v>-8.1246383998677576</v>
      </c>
    </row>
    <row r="56" spans="1:21" s="12" customFormat="1" ht="42.75" customHeight="1" x14ac:dyDescent="0.55000000000000004">
      <c r="A56" s="17" t="s">
        <v>102</v>
      </c>
      <c r="B56" s="146" t="s">
        <v>103</v>
      </c>
      <c r="C56" s="147"/>
      <c r="D56" s="18" t="s">
        <v>26</v>
      </c>
      <c r="E56" s="19">
        <f t="shared" si="8"/>
        <v>0</v>
      </c>
      <c r="F56" s="19"/>
      <c r="G56" s="20">
        <f t="shared" si="9"/>
        <v>0</v>
      </c>
      <c r="H56" s="19"/>
      <c r="I56" s="19"/>
      <c r="J56" s="19"/>
      <c r="K56" s="19"/>
      <c r="Q56" s="33">
        <v>0</v>
      </c>
      <c r="R56" s="34"/>
      <c r="S56" s="34"/>
    </row>
    <row r="57" spans="1:21" s="12" customFormat="1" ht="57.75" customHeight="1" x14ac:dyDescent="0.25">
      <c r="A57" s="14" t="s">
        <v>7</v>
      </c>
      <c r="B57" s="152" t="s">
        <v>104</v>
      </c>
      <c r="C57" s="153"/>
      <c r="D57" s="15" t="s">
        <v>26</v>
      </c>
      <c r="E57" s="21">
        <f t="shared" si="8"/>
        <v>0</v>
      </c>
      <c r="F57" s="25">
        <f>F58+F59+F60+F61</f>
        <v>0</v>
      </c>
      <c r="G57" s="16">
        <f t="shared" si="9"/>
        <v>0</v>
      </c>
      <c r="H57" s="16">
        <f>H58+H59+H60+H61</f>
        <v>0</v>
      </c>
      <c r="I57" s="16">
        <f>I58+I59+I60+I61</f>
        <v>0</v>
      </c>
      <c r="J57" s="16">
        <f>J58+J59+J60+J61</f>
        <v>0</v>
      </c>
      <c r="K57" s="16">
        <f>K58+K59+K60+K61</f>
        <v>0</v>
      </c>
      <c r="Q57" s="81">
        <v>0</v>
      </c>
      <c r="R57" s="33"/>
      <c r="S57" s="33"/>
    </row>
    <row r="58" spans="1:21" s="12" customFormat="1" ht="55.5" customHeight="1" x14ac:dyDescent="0.5">
      <c r="A58" s="17" t="s">
        <v>105</v>
      </c>
      <c r="B58" s="146" t="s">
        <v>106</v>
      </c>
      <c r="C58" s="147"/>
      <c r="D58" s="18" t="s">
        <v>26</v>
      </c>
      <c r="E58" s="28">
        <f t="shared" si="8"/>
        <v>0</v>
      </c>
      <c r="F58" s="29"/>
      <c r="G58" s="20">
        <f t="shared" si="9"/>
        <v>0</v>
      </c>
      <c r="H58" s="19"/>
      <c r="I58" s="19"/>
      <c r="J58" s="19">
        <v>0</v>
      </c>
      <c r="K58" s="19"/>
      <c r="L58" s="35"/>
      <c r="Q58" s="33">
        <v>0</v>
      </c>
      <c r="R58" s="33"/>
      <c r="S58" s="33"/>
    </row>
    <row r="59" spans="1:21" s="12" customFormat="1" ht="46.5" customHeight="1" x14ac:dyDescent="0.6">
      <c r="A59" s="17" t="s">
        <v>107</v>
      </c>
      <c r="B59" s="146" t="s">
        <v>108</v>
      </c>
      <c r="C59" s="147"/>
      <c r="D59" s="18" t="s">
        <v>26</v>
      </c>
      <c r="E59" s="19">
        <f t="shared" si="8"/>
        <v>0</v>
      </c>
      <c r="F59" s="29"/>
      <c r="G59" s="20">
        <f t="shared" si="9"/>
        <v>0</v>
      </c>
      <c r="H59" s="19"/>
      <c r="I59" s="19"/>
      <c r="J59" s="19"/>
      <c r="K59" s="19"/>
      <c r="Q59" s="79">
        <v>0</v>
      </c>
      <c r="R59" s="32">
        <f>E59-Q59</f>
        <v>0</v>
      </c>
      <c r="S59" s="13" t="e">
        <f>R59/Q59*100</f>
        <v>#DIV/0!</v>
      </c>
    </row>
    <row r="60" spans="1:21" s="12" customFormat="1" ht="46.5" customHeight="1" x14ac:dyDescent="0.25">
      <c r="A60" s="17" t="s">
        <v>109</v>
      </c>
      <c r="B60" s="146" t="s">
        <v>110</v>
      </c>
      <c r="C60" s="147"/>
      <c r="D60" s="18" t="s">
        <v>26</v>
      </c>
      <c r="E60" s="28">
        <f t="shared" si="8"/>
        <v>0</v>
      </c>
      <c r="F60" s="29"/>
      <c r="G60" s="36">
        <f t="shared" si="9"/>
        <v>0</v>
      </c>
      <c r="H60" s="19"/>
      <c r="I60" s="19"/>
      <c r="J60" s="19"/>
      <c r="K60" s="19"/>
      <c r="Q60" s="33">
        <v>0</v>
      </c>
      <c r="R60" s="33"/>
      <c r="S60" s="33"/>
    </row>
    <row r="61" spans="1:21" s="12" customFormat="1" ht="40.5" customHeight="1" x14ac:dyDescent="0.25">
      <c r="A61" s="17" t="s">
        <v>111</v>
      </c>
      <c r="B61" s="146" t="s">
        <v>112</v>
      </c>
      <c r="C61" s="147"/>
      <c r="D61" s="18" t="s">
        <v>26</v>
      </c>
      <c r="E61" s="28">
        <f t="shared" si="8"/>
        <v>0</v>
      </c>
      <c r="F61" s="29"/>
      <c r="G61" s="36">
        <f t="shared" si="9"/>
        <v>0</v>
      </c>
      <c r="H61" s="19"/>
      <c r="I61" s="19"/>
      <c r="J61" s="19"/>
      <c r="K61" s="19"/>
      <c r="Q61" s="33">
        <v>0</v>
      </c>
      <c r="R61" s="33"/>
      <c r="S61" s="33"/>
    </row>
    <row r="62" spans="1:21" s="12" customFormat="1" ht="34.5" customHeight="1" x14ac:dyDescent="0.25">
      <c r="A62" s="17" t="s">
        <v>113</v>
      </c>
      <c r="B62" s="146" t="s">
        <v>103</v>
      </c>
      <c r="C62" s="147"/>
      <c r="D62" s="18" t="s">
        <v>26</v>
      </c>
      <c r="E62" s="28">
        <f t="shared" si="8"/>
        <v>0</v>
      </c>
      <c r="F62" s="29"/>
      <c r="G62" s="36">
        <f t="shared" si="9"/>
        <v>0</v>
      </c>
      <c r="H62" s="19"/>
      <c r="I62" s="19"/>
      <c r="J62" s="19"/>
      <c r="K62" s="19"/>
      <c r="Q62" s="33">
        <v>0</v>
      </c>
      <c r="R62" s="33"/>
      <c r="S62" s="33"/>
    </row>
    <row r="63" spans="1:21" s="12" customFormat="1" ht="36" customHeight="1" x14ac:dyDescent="0.25">
      <c r="A63" s="14" t="s">
        <v>8</v>
      </c>
      <c r="B63" s="152" t="s">
        <v>114</v>
      </c>
      <c r="C63" s="153"/>
      <c r="D63" s="15" t="s">
        <v>26</v>
      </c>
      <c r="E63" s="37">
        <f t="shared" si="8"/>
        <v>0</v>
      </c>
      <c r="F63" s="38"/>
      <c r="G63" s="39">
        <f t="shared" si="9"/>
        <v>0</v>
      </c>
      <c r="H63" s="40"/>
      <c r="I63" s="40"/>
      <c r="J63" s="19"/>
      <c r="K63" s="19"/>
      <c r="Q63" s="33">
        <v>0</v>
      </c>
      <c r="R63" s="33"/>
      <c r="S63" s="33"/>
    </row>
    <row r="64" spans="1:21" s="12" customFormat="1" ht="31.5" customHeight="1" x14ac:dyDescent="0.6">
      <c r="A64" s="14" t="s">
        <v>9</v>
      </c>
      <c r="B64" s="152" t="s">
        <v>170</v>
      </c>
      <c r="C64" s="153"/>
      <c r="D64" s="15" t="s">
        <v>26</v>
      </c>
      <c r="E64" s="40">
        <f t="shared" si="8"/>
        <v>2281386</v>
      </c>
      <c r="F64" s="40"/>
      <c r="G64" s="41">
        <f t="shared" si="9"/>
        <v>2281386</v>
      </c>
      <c r="H64" s="40"/>
      <c r="I64" s="40"/>
      <c r="J64" s="19">
        <v>2277116</v>
      </c>
      <c r="K64" s="19">
        <v>4270</v>
      </c>
      <c r="Q64" s="87">
        <v>2591346</v>
      </c>
      <c r="R64" s="32">
        <f>E64-Q64</f>
        <v>-309960</v>
      </c>
      <c r="S64" s="33"/>
    </row>
    <row r="65" spans="1:19" s="42" customFormat="1" ht="24.9" customHeight="1" x14ac:dyDescent="0.25">
      <c r="A65" s="14" t="s">
        <v>10</v>
      </c>
      <c r="B65" s="152" t="s">
        <v>115</v>
      </c>
      <c r="C65" s="153"/>
      <c r="D65" s="25" t="s">
        <v>26</v>
      </c>
      <c r="E65" s="37">
        <f t="shared" si="8"/>
        <v>0</v>
      </c>
      <c r="F65" s="38"/>
      <c r="G65" s="39">
        <f t="shared" si="9"/>
        <v>0</v>
      </c>
      <c r="H65" s="40"/>
      <c r="I65" s="40"/>
      <c r="J65" s="40"/>
      <c r="K65" s="37">
        <v>0</v>
      </c>
      <c r="Q65" s="43">
        <v>0</v>
      </c>
      <c r="R65" s="43"/>
      <c r="S65" s="43"/>
    </row>
    <row r="66" spans="1:19" s="42" customFormat="1" ht="32.25" customHeight="1" x14ac:dyDescent="0.55000000000000004">
      <c r="A66" s="14" t="s">
        <v>116</v>
      </c>
      <c r="B66" s="152" t="s">
        <v>117</v>
      </c>
      <c r="C66" s="153"/>
      <c r="D66" s="15" t="s">
        <v>26</v>
      </c>
      <c r="E66" s="21">
        <f t="shared" si="8"/>
        <v>4485235</v>
      </c>
      <c r="F66" s="25">
        <f>F67+F68+F69+F70+F71</f>
        <v>0</v>
      </c>
      <c r="G66" s="16">
        <f t="shared" si="9"/>
        <v>4485235</v>
      </c>
      <c r="H66" s="16">
        <f>H67+H68+H69+H70+H71</f>
        <v>0</v>
      </c>
      <c r="I66" s="16">
        <f>I67+I68+I69+I70+I71</f>
        <v>0</v>
      </c>
      <c r="J66" s="16">
        <f>SUM(J67:J72)</f>
        <v>4485235</v>
      </c>
      <c r="K66" s="16">
        <f>K67+K68+K69+K70+K71</f>
        <v>0</v>
      </c>
      <c r="Q66" s="76">
        <v>3765817</v>
      </c>
      <c r="R66" s="13">
        <f t="shared" ref="R66:R71" si="12">E66-Q66</f>
        <v>719418</v>
      </c>
      <c r="S66" s="13">
        <f t="shared" ref="S66:S72" si="13">R66/Q66*100</f>
        <v>19.103902287338975</v>
      </c>
    </row>
    <row r="67" spans="1:19" s="42" customFormat="1" ht="36.75" customHeight="1" x14ac:dyDescent="0.55000000000000004">
      <c r="A67" s="17" t="s">
        <v>118</v>
      </c>
      <c r="B67" s="146" t="s">
        <v>119</v>
      </c>
      <c r="C67" s="147"/>
      <c r="D67" s="18" t="s">
        <v>26</v>
      </c>
      <c r="E67" s="19">
        <f>G67-F67</f>
        <v>470100</v>
      </c>
      <c r="F67" s="19"/>
      <c r="G67" s="20">
        <f t="shared" si="9"/>
        <v>470100</v>
      </c>
      <c r="H67" s="19"/>
      <c r="I67" s="44"/>
      <c r="J67" s="19">
        <v>470100</v>
      </c>
      <c r="K67" s="19"/>
      <c r="Q67" s="88">
        <v>406140</v>
      </c>
      <c r="R67" s="13">
        <f t="shared" si="12"/>
        <v>63960</v>
      </c>
      <c r="S67" s="13">
        <f t="shared" si="13"/>
        <v>15.748264145368593</v>
      </c>
    </row>
    <row r="68" spans="1:19" s="42" customFormat="1" ht="32.25" customHeight="1" x14ac:dyDescent="0.55000000000000004">
      <c r="A68" s="17" t="s">
        <v>120</v>
      </c>
      <c r="B68" s="146" t="s">
        <v>121</v>
      </c>
      <c r="C68" s="147"/>
      <c r="D68" s="18" t="s">
        <v>26</v>
      </c>
      <c r="E68" s="19">
        <f t="shared" ref="E68:E82" si="14">G68-F68</f>
        <v>938519</v>
      </c>
      <c r="F68" s="19"/>
      <c r="G68" s="20">
        <f t="shared" si="9"/>
        <v>938519</v>
      </c>
      <c r="H68" s="19"/>
      <c r="I68" s="44"/>
      <c r="J68" s="19">
        <v>938519</v>
      </c>
      <c r="K68" s="19"/>
      <c r="Q68" s="88">
        <v>991480</v>
      </c>
      <c r="R68" s="13">
        <f t="shared" si="12"/>
        <v>-52961</v>
      </c>
      <c r="S68" s="13">
        <f t="shared" si="13"/>
        <v>-5.3416105216444105</v>
      </c>
    </row>
    <row r="69" spans="1:19" s="12" customFormat="1" ht="32.25" customHeight="1" x14ac:dyDescent="0.55000000000000004">
      <c r="A69" s="17" t="s">
        <v>122</v>
      </c>
      <c r="B69" s="146" t="s">
        <v>194</v>
      </c>
      <c r="C69" s="147"/>
      <c r="D69" s="18" t="s">
        <v>26</v>
      </c>
      <c r="E69" s="19">
        <f t="shared" si="14"/>
        <v>1294944</v>
      </c>
      <c r="F69" s="19"/>
      <c r="G69" s="20">
        <f t="shared" si="9"/>
        <v>1294944</v>
      </c>
      <c r="H69" s="19"/>
      <c r="I69" s="44"/>
      <c r="J69" s="19">
        <v>1294944</v>
      </c>
      <c r="K69" s="19"/>
      <c r="Q69" s="89">
        <v>664992</v>
      </c>
      <c r="R69" s="13">
        <f t="shared" si="12"/>
        <v>629952</v>
      </c>
      <c r="S69" s="13">
        <f t="shared" si="13"/>
        <v>94.730763678360034</v>
      </c>
    </row>
    <row r="70" spans="1:19" s="12" customFormat="1" ht="37.5" customHeight="1" x14ac:dyDescent="0.55000000000000004">
      <c r="A70" s="17" t="s">
        <v>124</v>
      </c>
      <c r="B70" s="146" t="s">
        <v>125</v>
      </c>
      <c r="C70" s="147"/>
      <c r="D70" s="18" t="s">
        <v>26</v>
      </c>
      <c r="E70" s="19">
        <f t="shared" si="14"/>
        <v>351740</v>
      </c>
      <c r="F70" s="19"/>
      <c r="G70" s="20">
        <f t="shared" si="9"/>
        <v>351740</v>
      </c>
      <c r="H70" s="19"/>
      <c r="I70" s="44"/>
      <c r="J70" s="19">
        <v>351740</v>
      </c>
      <c r="K70" s="19"/>
      <c r="Q70" s="89">
        <v>322321</v>
      </c>
      <c r="R70" s="13">
        <f t="shared" si="12"/>
        <v>29419</v>
      </c>
      <c r="S70" s="13">
        <f t="shared" si="13"/>
        <v>9.1272365126690467</v>
      </c>
    </row>
    <row r="71" spans="1:19" s="12" customFormat="1" ht="39" customHeight="1" x14ac:dyDescent="0.55000000000000004">
      <c r="A71" s="17" t="s">
        <v>126</v>
      </c>
      <c r="B71" s="146" t="s">
        <v>171</v>
      </c>
      <c r="C71" s="147"/>
      <c r="D71" s="18" t="s">
        <v>26</v>
      </c>
      <c r="E71" s="19">
        <f t="shared" si="14"/>
        <v>1230252</v>
      </c>
      <c r="F71" s="19"/>
      <c r="G71" s="20">
        <f t="shared" si="9"/>
        <v>1230252</v>
      </c>
      <c r="H71" s="19"/>
      <c r="I71" s="44"/>
      <c r="J71" s="19">
        <v>1230252</v>
      </c>
      <c r="K71" s="19"/>
      <c r="Q71" s="89">
        <v>1176564</v>
      </c>
      <c r="R71" s="13">
        <f t="shared" si="12"/>
        <v>53688</v>
      </c>
      <c r="S71" s="13">
        <f t="shared" si="13"/>
        <v>4.5631176884555371</v>
      </c>
    </row>
    <row r="72" spans="1:19" s="12" customFormat="1" ht="39" customHeight="1" x14ac:dyDescent="0.55000000000000004">
      <c r="A72" s="17" t="s">
        <v>155</v>
      </c>
      <c r="B72" s="146" t="s">
        <v>156</v>
      </c>
      <c r="C72" s="147"/>
      <c r="D72" s="18" t="s">
        <v>26</v>
      </c>
      <c r="E72" s="19">
        <f>G72-F72</f>
        <v>199680</v>
      </c>
      <c r="F72" s="19"/>
      <c r="G72" s="20">
        <f t="shared" si="9"/>
        <v>199680</v>
      </c>
      <c r="H72" s="19"/>
      <c r="I72" s="44"/>
      <c r="J72" s="19">
        <v>199680</v>
      </c>
      <c r="K72" s="19"/>
      <c r="Q72" s="89">
        <v>204320</v>
      </c>
      <c r="R72" s="13">
        <f>E72-Q72</f>
        <v>-4640</v>
      </c>
      <c r="S72" s="13">
        <f t="shared" si="13"/>
        <v>-2.2709475332811273</v>
      </c>
    </row>
    <row r="73" spans="1:19" s="12" customFormat="1" ht="61.5" customHeight="1" x14ac:dyDescent="0.6">
      <c r="A73" s="14" t="s">
        <v>127</v>
      </c>
      <c r="B73" s="152" t="s">
        <v>128</v>
      </c>
      <c r="C73" s="153"/>
      <c r="D73" s="15" t="s">
        <v>26</v>
      </c>
      <c r="E73" s="37">
        <f t="shared" si="14"/>
        <v>463237</v>
      </c>
      <c r="F73" s="38"/>
      <c r="G73" s="39">
        <f>H73+I73+J73+K73</f>
        <v>463237</v>
      </c>
      <c r="H73" s="40"/>
      <c r="I73" s="45"/>
      <c r="J73" s="19">
        <f>J74</f>
        <v>463237</v>
      </c>
      <c r="K73" s="19"/>
      <c r="Q73" s="79">
        <v>533770</v>
      </c>
      <c r="R73" s="13">
        <f>E73-Q73</f>
        <v>-70533</v>
      </c>
      <c r="S73" s="33"/>
    </row>
    <row r="74" spans="1:19" s="12" customFormat="1" ht="36.75" customHeight="1" x14ac:dyDescent="0.6">
      <c r="A74" s="14" t="s">
        <v>158</v>
      </c>
      <c r="B74" s="80" t="s">
        <v>159</v>
      </c>
      <c r="C74" s="112"/>
      <c r="D74" s="15" t="s">
        <v>26</v>
      </c>
      <c r="E74" s="37">
        <f t="shared" si="14"/>
        <v>463237</v>
      </c>
      <c r="F74" s="38"/>
      <c r="G74" s="39">
        <f t="shared" si="9"/>
        <v>463237</v>
      </c>
      <c r="H74" s="40"/>
      <c r="I74" s="45"/>
      <c r="J74" s="19">
        <v>463237</v>
      </c>
      <c r="K74" s="19"/>
      <c r="Q74" s="87">
        <v>533770</v>
      </c>
      <c r="R74" s="13">
        <f>E74-Q74</f>
        <v>-70533</v>
      </c>
      <c r="S74" s="33"/>
    </row>
    <row r="75" spans="1:19" s="12" customFormat="1" ht="60" customHeight="1" x14ac:dyDescent="0.6">
      <c r="A75" s="15" t="s">
        <v>129</v>
      </c>
      <c r="B75" s="160" t="s">
        <v>130</v>
      </c>
      <c r="C75" s="161"/>
      <c r="D75" s="15" t="s">
        <v>26</v>
      </c>
      <c r="E75" s="40">
        <f t="shared" si="14"/>
        <v>1594699</v>
      </c>
      <c r="F75" s="46"/>
      <c r="G75" s="41">
        <f>H75+I75+J75+K75</f>
        <v>1594699</v>
      </c>
      <c r="H75" s="40"/>
      <c r="I75" s="46"/>
      <c r="J75" s="19">
        <f>SUM(J76:J82)</f>
        <v>1158939</v>
      </c>
      <c r="K75" s="19">
        <f>SUM(K76:K82)</f>
        <v>435760</v>
      </c>
      <c r="Q75" s="79">
        <v>1748734</v>
      </c>
      <c r="R75" s="13">
        <f t="shared" ref="R75:R82" si="15">E75-Q75</f>
        <v>-154035</v>
      </c>
      <c r="S75" s="33"/>
    </row>
    <row r="76" spans="1:19" s="12" customFormat="1" ht="34.5" customHeight="1" x14ac:dyDescent="0.6">
      <c r="A76" s="14" t="s">
        <v>131</v>
      </c>
      <c r="B76" s="47" t="s">
        <v>132</v>
      </c>
      <c r="C76" s="113"/>
      <c r="D76" s="15" t="s">
        <v>26</v>
      </c>
      <c r="E76" s="40">
        <f t="shared" si="14"/>
        <v>110462</v>
      </c>
      <c r="F76" s="46"/>
      <c r="G76" s="41">
        <f t="shared" ref="G76:G82" si="16">H76+I76+J76+K76</f>
        <v>110462</v>
      </c>
      <c r="H76" s="40"/>
      <c r="I76" s="45"/>
      <c r="J76" s="19">
        <v>110462</v>
      </c>
      <c r="K76" s="19"/>
      <c r="Q76" s="87">
        <v>124150</v>
      </c>
      <c r="R76" s="13">
        <f t="shared" si="15"/>
        <v>-13688</v>
      </c>
      <c r="S76" s="33"/>
    </row>
    <row r="77" spans="1:19" s="12" customFormat="1" ht="32.25" customHeight="1" x14ac:dyDescent="0.55000000000000004">
      <c r="A77" s="14" t="s">
        <v>133</v>
      </c>
      <c r="B77" s="80" t="s">
        <v>134</v>
      </c>
      <c r="C77" s="113"/>
      <c r="D77" s="15" t="s">
        <v>26</v>
      </c>
      <c r="E77" s="40">
        <f t="shared" si="14"/>
        <v>149817</v>
      </c>
      <c r="F77" s="46"/>
      <c r="G77" s="41">
        <f t="shared" si="16"/>
        <v>149817</v>
      </c>
      <c r="H77" s="40"/>
      <c r="I77" s="46"/>
      <c r="J77" s="19">
        <f>38277+27927</f>
        <v>66204</v>
      </c>
      <c r="K77" s="19">
        <f>61511+22102</f>
        <v>83613</v>
      </c>
      <c r="Q77" s="86">
        <v>153897</v>
      </c>
      <c r="R77" s="13">
        <f t="shared" si="15"/>
        <v>-4080</v>
      </c>
      <c r="S77" s="13">
        <f>R77/Q77*100</f>
        <v>-2.6511238035829159</v>
      </c>
    </row>
    <row r="78" spans="1:19" s="12" customFormat="1" ht="35.25" customHeight="1" x14ac:dyDescent="0.55000000000000004">
      <c r="A78" s="14" t="s">
        <v>135</v>
      </c>
      <c r="B78" s="80" t="s">
        <v>161</v>
      </c>
      <c r="C78" s="113"/>
      <c r="D78" s="15" t="s">
        <v>26</v>
      </c>
      <c r="E78" s="40">
        <f t="shared" si="14"/>
        <v>4867</v>
      </c>
      <c r="F78" s="46"/>
      <c r="G78" s="41">
        <f t="shared" si="16"/>
        <v>4867</v>
      </c>
      <c r="H78" s="40"/>
      <c r="I78" s="46"/>
      <c r="J78" s="19">
        <v>4867</v>
      </c>
      <c r="K78" s="19"/>
      <c r="Q78" s="86">
        <v>5107</v>
      </c>
      <c r="R78" s="13">
        <f t="shared" si="15"/>
        <v>-240</v>
      </c>
      <c r="S78" s="13">
        <f>R78/Q78*100</f>
        <v>-4.6994321519483062</v>
      </c>
    </row>
    <row r="79" spans="1:19" s="12" customFormat="1" ht="35.25" customHeight="1" x14ac:dyDescent="0.55000000000000004">
      <c r="A79" s="14" t="s">
        <v>162</v>
      </c>
      <c r="B79" s="47" t="s">
        <v>164</v>
      </c>
      <c r="C79" s="113"/>
      <c r="D79" s="15" t="s">
        <v>26</v>
      </c>
      <c r="E79" s="40">
        <f t="shared" si="14"/>
        <v>305118</v>
      </c>
      <c r="F79" s="46"/>
      <c r="G79" s="41">
        <f t="shared" si="16"/>
        <v>305118</v>
      </c>
      <c r="H79" s="40"/>
      <c r="I79" s="46"/>
      <c r="J79" s="19">
        <v>305118</v>
      </c>
      <c r="K79" s="19"/>
      <c r="Q79" s="86">
        <v>341225</v>
      </c>
      <c r="R79" s="13">
        <f t="shared" si="15"/>
        <v>-36107</v>
      </c>
      <c r="S79" s="13">
        <f t="shared" ref="S79:S82" si="17">R79/Q79*100</f>
        <v>-10.581581068210125</v>
      </c>
    </row>
    <row r="80" spans="1:19" s="12" customFormat="1" ht="35.25" customHeight="1" x14ac:dyDescent="0.55000000000000004">
      <c r="A80" s="14" t="s">
        <v>165</v>
      </c>
      <c r="B80" s="47" t="s">
        <v>167</v>
      </c>
      <c r="C80" s="113"/>
      <c r="D80" s="15" t="s">
        <v>26</v>
      </c>
      <c r="E80" s="40">
        <f t="shared" si="14"/>
        <v>1002360</v>
      </c>
      <c r="F80" s="46"/>
      <c r="G80" s="41">
        <f t="shared" si="16"/>
        <v>1002360</v>
      </c>
      <c r="H80" s="40"/>
      <c r="I80" s="46"/>
      <c r="J80" s="19">
        <v>650213</v>
      </c>
      <c r="K80" s="19">
        <v>352147</v>
      </c>
      <c r="Q80" s="86">
        <v>1104867</v>
      </c>
      <c r="R80" s="13">
        <f t="shared" si="15"/>
        <v>-102507</v>
      </c>
      <c r="S80" s="13">
        <f t="shared" si="17"/>
        <v>-9.2777682743714855</v>
      </c>
    </row>
    <row r="81" spans="1:209" s="12" customFormat="1" ht="35.25" customHeight="1" x14ac:dyDescent="0.55000000000000004">
      <c r="A81" s="14" t="s">
        <v>168</v>
      </c>
      <c r="B81" s="47" t="s">
        <v>182</v>
      </c>
      <c r="C81" s="113"/>
      <c r="D81" s="15" t="s">
        <v>26</v>
      </c>
      <c r="E81" s="40">
        <f t="shared" si="14"/>
        <v>20628</v>
      </c>
      <c r="F81" s="46"/>
      <c r="G81" s="41">
        <f t="shared" si="16"/>
        <v>20628</v>
      </c>
      <c r="H81" s="40"/>
      <c r="I81" s="46"/>
      <c r="J81" s="19">
        <v>20628</v>
      </c>
      <c r="K81" s="19"/>
      <c r="Q81" s="86">
        <v>19426</v>
      </c>
      <c r="R81" s="13">
        <f>E81-Q81</f>
        <v>1202</v>
      </c>
      <c r="S81" s="13"/>
    </row>
    <row r="82" spans="1:209" s="12" customFormat="1" ht="34.5" customHeight="1" x14ac:dyDescent="0.55000000000000004">
      <c r="A82" s="14" t="s">
        <v>183</v>
      </c>
      <c r="B82" s="47" t="s">
        <v>174</v>
      </c>
      <c r="C82" s="113"/>
      <c r="D82" s="15" t="s">
        <v>26</v>
      </c>
      <c r="E82" s="40">
        <f t="shared" si="14"/>
        <v>1447</v>
      </c>
      <c r="F82" s="46"/>
      <c r="G82" s="41">
        <f t="shared" si="16"/>
        <v>1447</v>
      </c>
      <c r="H82" s="40"/>
      <c r="I82" s="45"/>
      <c r="J82" s="19">
        <v>1447</v>
      </c>
      <c r="K82" s="44"/>
      <c r="Q82" s="86">
        <v>62</v>
      </c>
      <c r="R82" s="13">
        <f t="shared" si="15"/>
        <v>1385</v>
      </c>
      <c r="S82" s="13">
        <f t="shared" si="17"/>
        <v>2233.8709677419356</v>
      </c>
    </row>
    <row r="83" spans="1:209" s="42" customFormat="1" ht="48" customHeight="1" x14ac:dyDescent="0.55000000000000004">
      <c r="A83" s="9" t="s">
        <v>11</v>
      </c>
      <c r="B83" s="162" t="s">
        <v>137</v>
      </c>
      <c r="C83" s="48" t="s">
        <v>138</v>
      </c>
      <c r="D83" s="10" t="s">
        <v>26</v>
      </c>
      <c r="E83" s="22">
        <f>E13-E39</f>
        <v>12821639</v>
      </c>
      <c r="F83" s="22">
        <f>F13-F39</f>
        <v>0</v>
      </c>
      <c r="G83" s="22">
        <f>G13-G39</f>
        <v>12821639</v>
      </c>
      <c r="H83" s="49"/>
      <c r="I83" s="49"/>
      <c r="J83" s="50"/>
      <c r="K83" s="51"/>
      <c r="Q83" s="13"/>
    </row>
    <row r="84" spans="1:209" s="53" customFormat="1" ht="45.75" customHeight="1" x14ac:dyDescent="0.25">
      <c r="A84" s="9" t="s">
        <v>139</v>
      </c>
      <c r="B84" s="163"/>
      <c r="C84" s="48" t="s">
        <v>140</v>
      </c>
      <c r="D84" s="10" t="s">
        <v>12</v>
      </c>
      <c r="E84" s="52">
        <f>E83/E13*100</f>
        <v>11.457109106266088</v>
      </c>
      <c r="F84" s="52"/>
      <c r="G84" s="52">
        <f>G83/G13*100</f>
        <v>11.457109106266088</v>
      </c>
      <c r="H84" s="9"/>
      <c r="I84" s="9"/>
      <c r="J84" s="9"/>
      <c r="K84" s="9"/>
      <c r="L84" s="158"/>
      <c r="M84" s="159"/>
      <c r="N84" s="158"/>
      <c r="O84" s="159"/>
      <c r="P84" s="158"/>
      <c r="Q84" s="159"/>
      <c r="R84" s="158"/>
      <c r="S84" s="159"/>
      <c r="T84" s="158"/>
      <c r="U84" s="159"/>
      <c r="V84" s="158"/>
      <c r="W84" s="159"/>
      <c r="X84" s="158"/>
      <c r="Y84" s="159"/>
      <c r="Z84" s="158"/>
      <c r="AA84" s="159"/>
      <c r="AB84" s="158"/>
      <c r="AC84" s="159"/>
      <c r="AD84" s="158"/>
      <c r="AE84" s="159"/>
      <c r="AF84" s="158"/>
      <c r="AG84" s="159"/>
      <c r="AH84" s="158"/>
      <c r="AI84" s="159"/>
      <c r="AJ84" s="158"/>
      <c r="AK84" s="159"/>
      <c r="AL84" s="158"/>
      <c r="AM84" s="159"/>
      <c r="AN84" s="158"/>
      <c r="AO84" s="159"/>
      <c r="AP84" s="158"/>
      <c r="AQ84" s="159"/>
      <c r="AR84" s="158"/>
      <c r="AS84" s="159"/>
      <c r="AT84" s="158"/>
      <c r="AU84" s="159"/>
      <c r="AV84" s="158"/>
      <c r="AW84" s="159"/>
      <c r="AX84" s="158"/>
      <c r="AY84" s="159"/>
      <c r="AZ84" s="158"/>
      <c r="BA84" s="159"/>
      <c r="BB84" s="158"/>
      <c r="BC84" s="159"/>
      <c r="BD84" s="158"/>
      <c r="BE84" s="159"/>
      <c r="BF84" s="158"/>
      <c r="BG84" s="159"/>
      <c r="BH84" s="158"/>
      <c r="BI84" s="159"/>
      <c r="BJ84" s="158"/>
      <c r="BK84" s="159"/>
      <c r="BL84" s="158"/>
      <c r="BM84" s="159"/>
      <c r="BN84" s="158"/>
      <c r="BO84" s="159"/>
      <c r="BP84" s="158"/>
      <c r="BQ84" s="159"/>
      <c r="BR84" s="158"/>
      <c r="BS84" s="159"/>
      <c r="BT84" s="158"/>
      <c r="BU84" s="159"/>
      <c r="BV84" s="158"/>
      <c r="BW84" s="159"/>
      <c r="BX84" s="158"/>
      <c r="BY84" s="159"/>
      <c r="BZ84" s="158"/>
      <c r="CA84" s="159"/>
      <c r="CB84" s="158"/>
      <c r="CC84" s="159"/>
      <c r="CD84" s="158"/>
      <c r="CE84" s="159"/>
      <c r="CF84" s="158"/>
      <c r="CG84" s="159"/>
      <c r="CH84" s="158"/>
      <c r="CI84" s="159"/>
      <c r="CJ84" s="158"/>
      <c r="CK84" s="159"/>
      <c r="CL84" s="158"/>
      <c r="CM84" s="159"/>
      <c r="CN84" s="158"/>
      <c r="CO84" s="159"/>
      <c r="CP84" s="158"/>
      <c r="CQ84" s="159"/>
      <c r="CR84" s="158"/>
      <c r="CS84" s="159"/>
      <c r="CT84" s="158"/>
      <c r="CU84" s="159"/>
      <c r="CV84" s="158"/>
      <c r="CW84" s="159"/>
      <c r="CX84" s="158"/>
      <c r="CY84" s="159"/>
      <c r="CZ84" s="158"/>
      <c r="DA84" s="159"/>
      <c r="DB84" s="158"/>
      <c r="DC84" s="159"/>
      <c r="DD84" s="158"/>
      <c r="DE84" s="159"/>
      <c r="DF84" s="158"/>
      <c r="DG84" s="159"/>
      <c r="DH84" s="158"/>
      <c r="DI84" s="159"/>
      <c r="DJ84" s="158"/>
      <c r="DK84" s="159"/>
      <c r="DL84" s="158"/>
      <c r="DM84" s="159"/>
      <c r="DN84" s="158"/>
      <c r="DO84" s="159"/>
      <c r="DP84" s="158"/>
      <c r="DQ84" s="159"/>
      <c r="DR84" s="158"/>
      <c r="DS84" s="159"/>
      <c r="DT84" s="158"/>
      <c r="DU84" s="159"/>
      <c r="DV84" s="158"/>
      <c r="DW84" s="159"/>
      <c r="DX84" s="158"/>
      <c r="DY84" s="159"/>
      <c r="DZ84" s="158"/>
      <c r="EA84" s="159"/>
      <c r="EB84" s="158"/>
      <c r="EC84" s="159"/>
      <c r="ED84" s="158"/>
      <c r="EE84" s="159"/>
      <c r="EF84" s="158"/>
      <c r="EG84" s="159"/>
      <c r="EH84" s="158"/>
      <c r="EI84" s="159"/>
      <c r="EJ84" s="158"/>
      <c r="EK84" s="159"/>
      <c r="EL84" s="158"/>
      <c r="EM84" s="159"/>
      <c r="EN84" s="158"/>
      <c r="EO84" s="159"/>
      <c r="EP84" s="158"/>
      <c r="EQ84" s="159"/>
      <c r="ER84" s="158"/>
      <c r="ES84" s="159"/>
      <c r="ET84" s="158"/>
      <c r="EU84" s="159"/>
      <c r="EV84" s="158"/>
      <c r="EW84" s="159"/>
      <c r="EX84" s="158"/>
      <c r="EY84" s="159"/>
      <c r="EZ84" s="158"/>
      <c r="FA84" s="159"/>
      <c r="FB84" s="158"/>
      <c r="FC84" s="159"/>
      <c r="FD84" s="158"/>
      <c r="FE84" s="159"/>
      <c r="FF84" s="158"/>
      <c r="FG84" s="159"/>
      <c r="FH84" s="158"/>
      <c r="FI84" s="159"/>
      <c r="FJ84" s="158"/>
      <c r="FK84" s="159"/>
      <c r="FL84" s="158"/>
      <c r="FM84" s="159"/>
      <c r="FN84" s="158"/>
      <c r="FO84" s="159"/>
      <c r="FP84" s="158"/>
      <c r="FQ84" s="159"/>
      <c r="FR84" s="158"/>
      <c r="FS84" s="159"/>
      <c r="FT84" s="158"/>
      <c r="FU84" s="159"/>
      <c r="FV84" s="158"/>
      <c r="FW84" s="159"/>
      <c r="FX84" s="158"/>
      <c r="FY84" s="159"/>
      <c r="FZ84" s="158"/>
      <c r="GA84" s="159"/>
      <c r="GB84" s="158"/>
      <c r="GC84" s="159"/>
      <c r="GD84" s="158"/>
      <c r="GE84" s="159"/>
      <c r="GF84" s="158"/>
      <c r="GG84" s="159"/>
      <c r="GH84" s="158"/>
      <c r="GI84" s="159"/>
      <c r="GJ84" s="158"/>
      <c r="GK84" s="159"/>
      <c r="GL84" s="158"/>
      <c r="GM84" s="159"/>
      <c r="GN84" s="158"/>
      <c r="GO84" s="159"/>
      <c r="GP84" s="158"/>
      <c r="GQ84" s="159"/>
      <c r="GR84" s="158"/>
      <c r="GS84" s="159"/>
      <c r="GT84" s="158"/>
      <c r="GU84" s="159"/>
      <c r="GV84" s="158"/>
      <c r="GW84" s="159"/>
      <c r="GX84" s="158"/>
      <c r="GY84" s="159"/>
      <c r="GZ84" s="158"/>
      <c r="HA84" s="159"/>
    </row>
    <row r="85" spans="1:209" s="12" customFormat="1" ht="56.25" customHeight="1" x14ac:dyDescent="0.25">
      <c r="A85" s="14" t="s">
        <v>157</v>
      </c>
      <c r="B85" s="164" t="s">
        <v>141</v>
      </c>
      <c r="C85" s="165"/>
      <c r="D85" s="15" t="s">
        <v>26</v>
      </c>
      <c r="E85" s="45">
        <f>E39-E75-E48-E59-E73</f>
        <v>97025175</v>
      </c>
      <c r="F85" s="45"/>
      <c r="G85" s="45">
        <f>G39-G75-G48-G59-G73</f>
        <v>97025175</v>
      </c>
      <c r="H85" s="54"/>
      <c r="I85" s="54"/>
      <c r="J85" s="45"/>
      <c r="K85" s="45"/>
    </row>
    <row r="86" spans="1:209" s="42" customFormat="1" ht="44.25" customHeight="1" x14ac:dyDescent="0.25">
      <c r="A86" s="55"/>
      <c r="B86" s="56"/>
      <c r="C86" s="56"/>
      <c r="D86" s="57"/>
      <c r="E86" s="58"/>
      <c r="F86" s="59"/>
      <c r="G86" s="60"/>
      <c r="H86" s="59"/>
      <c r="I86" s="59"/>
      <c r="J86" s="60"/>
      <c r="K86" s="60"/>
    </row>
    <row r="87" spans="1:209" s="42" customFormat="1" ht="44.25" customHeight="1" x14ac:dyDescent="0.25">
      <c r="A87" s="55"/>
      <c r="B87" s="56"/>
      <c r="C87" s="56"/>
      <c r="D87" s="57"/>
      <c r="E87" s="58"/>
      <c r="F87" s="59"/>
      <c r="G87" s="60"/>
      <c r="H87" s="59"/>
      <c r="I87" s="59"/>
      <c r="J87" s="60"/>
      <c r="K87" s="60"/>
    </row>
    <row r="88" spans="1:209" s="4" customFormat="1" ht="30" x14ac:dyDescent="0.5">
      <c r="A88" s="61" t="s">
        <v>142</v>
      </c>
      <c r="B88" s="61"/>
      <c r="C88" s="61"/>
      <c r="D88" s="61" t="s">
        <v>143</v>
      </c>
      <c r="E88" s="61"/>
      <c r="F88" s="61"/>
      <c r="G88" s="61"/>
      <c r="H88" s="61"/>
      <c r="I88" s="61" t="s">
        <v>144</v>
      </c>
      <c r="J88" s="61"/>
      <c r="K88" s="61"/>
    </row>
    <row r="89" spans="1:209" s="4" customFormat="1" ht="30.6" x14ac:dyDescent="0.55000000000000004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209" s="65" customFormat="1" ht="40.5" customHeight="1" x14ac:dyDescent="0.7">
      <c r="A90" s="63" t="s">
        <v>145</v>
      </c>
      <c r="B90" s="64"/>
      <c r="C90" s="64"/>
      <c r="D90" s="63" t="s">
        <v>195</v>
      </c>
      <c r="E90" s="64"/>
      <c r="F90" s="64"/>
      <c r="G90" s="64"/>
      <c r="H90" s="64"/>
      <c r="I90" s="63" t="s">
        <v>147</v>
      </c>
      <c r="J90" s="64"/>
      <c r="K90" s="64"/>
    </row>
    <row r="91" spans="1:209" s="65" customFormat="1" ht="120" customHeight="1" x14ac:dyDescent="0.7">
      <c r="A91" s="64"/>
      <c r="B91" s="64"/>
      <c r="C91" s="64"/>
      <c r="D91" s="64"/>
      <c r="E91" s="64"/>
      <c r="F91" s="64"/>
      <c r="G91" s="64"/>
      <c r="H91" s="64"/>
      <c r="I91" s="169" t="s">
        <v>198</v>
      </c>
      <c r="J91" s="169"/>
      <c r="K91" s="169"/>
    </row>
    <row r="92" spans="1:209" s="65" customFormat="1" ht="40.200000000000003" x14ac:dyDescent="0.7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1:209" s="4" customFormat="1" ht="39" customHeight="1" x14ac:dyDescent="0.6">
      <c r="A93" s="166"/>
      <c r="B93" s="166"/>
      <c r="C93" s="166"/>
      <c r="D93" s="62" t="s">
        <v>148</v>
      </c>
      <c r="E93" s="62"/>
      <c r="F93" s="62"/>
      <c r="G93" s="62"/>
      <c r="H93" s="62"/>
      <c r="I93" s="62"/>
      <c r="J93" s="62"/>
      <c r="K93" s="62"/>
    </row>
    <row r="94" spans="1:209" s="4" customFormat="1" ht="35.4" x14ac:dyDescent="0.6">
      <c r="A94" s="66"/>
      <c r="B94" s="67"/>
      <c r="C94" s="67"/>
      <c r="D94" s="62" t="s">
        <v>149</v>
      </c>
      <c r="E94" s="62"/>
      <c r="F94" s="62"/>
      <c r="G94" s="62"/>
      <c r="H94" s="62"/>
      <c r="I94" s="63" t="s">
        <v>178</v>
      </c>
      <c r="J94" s="62"/>
      <c r="K94" s="62"/>
    </row>
    <row r="95" spans="1:209" s="4" customFormat="1" ht="30.6" x14ac:dyDescent="0.55000000000000004">
      <c r="A95" s="68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209" s="4" customFormat="1" ht="30.6" x14ac:dyDescent="0.55000000000000004">
      <c r="A96" s="69" t="s">
        <v>151</v>
      </c>
      <c r="B96" s="62"/>
      <c r="C96" s="69"/>
      <c r="D96" s="62"/>
      <c r="E96" s="69" t="s">
        <v>151</v>
      </c>
      <c r="F96" s="62"/>
      <c r="G96" s="62"/>
      <c r="H96" s="62"/>
      <c r="I96" s="62"/>
      <c r="J96" s="69" t="s">
        <v>151</v>
      </c>
      <c r="K96" s="62"/>
    </row>
    <row r="97" spans="1:11" s="4" customFormat="1" ht="22.8" x14ac:dyDescent="0.4">
      <c r="A97" s="70"/>
      <c r="B97" s="70"/>
      <c r="C97" s="71"/>
      <c r="D97" s="71"/>
      <c r="E97" s="71"/>
      <c r="F97" s="71"/>
      <c r="G97" s="71"/>
      <c r="H97" s="71"/>
      <c r="I97" s="71"/>
      <c r="J97" s="71"/>
      <c r="K97" s="71"/>
    </row>
    <row r="98" spans="1:11" s="4" customFormat="1" ht="22.8" x14ac:dyDescent="0.4">
      <c r="A98" s="70"/>
      <c r="B98" s="70"/>
      <c r="C98" s="72"/>
      <c r="D98" s="71"/>
      <c r="E98" s="71"/>
      <c r="F98" s="71"/>
      <c r="G98" s="71"/>
      <c r="H98" s="71"/>
      <c r="I98" s="71"/>
      <c r="J98" s="71"/>
      <c r="K98" s="71"/>
    </row>
    <row r="99" spans="1:11" s="4" customFormat="1" ht="15.6" x14ac:dyDescent="0.3">
      <c r="A99" s="73"/>
      <c r="B99" s="73"/>
      <c r="F99" s="74"/>
      <c r="G99" s="74"/>
      <c r="H99" s="74"/>
      <c r="I99" s="74"/>
      <c r="J99" s="74"/>
      <c r="K99" s="74"/>
    </row>
    <row r="100" spans="1:11" s="4" customFormat="1" ht="15.6" x14ac:dyDescent="0.3">
      <c r="A100" s="73"/>
      <c r="B100" s="73"/>
      <c r="F100" s="74"/>
      <c r="G100" s="74"/>
      <c r="H100" s="74"/>
      <c r="I100" s="74"/>
      <c r="J100" s="74"/>
      <c r="K100" s="74"/>
    </row>
    <row r="101" spans="1:11" s="4" customFormat="1" ht="15.6" x14ac:dyDescent="0.3">
      <c r="A101" s="73"/>
      <c r="B101" s="73"/>
      <c r="F101" s="74"/>
      <c r="G101" s="74"/>
      <c r="H101" s="74"/>
      <c r="I101" s="167"/>
      <c r="J101" s="168"/>
      <c r="K101" s="74"/>
    </row>
    <row r="102" spans="1:11" s="4" customFormat="1" ht="15.6" x14ac:dyDescent="0.3">
      <c r="A102" s="73"/>
      <c r="B102" s="73"/>
      <c r="F102" s="74"/>
      <c r="G102" s="74"/>
      <c r="H102" s="74"/>
      <c r="I102" s="74"/>
      <c r="J102" s="74"/>
      <c r="K102" s="74"/>
    </row>
    <row r="103" spans="1:11" s="4" customFormat="1" ht="15.6" x14ac:dyDescent="0.3">
      <c r="A103" s="73"/>
      <c r="B103" s="73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1:11" s="4" customFormat="1" ht="15.6" x14ac:dyDescent="0.3">
      <c r="A104" s="73"/>
      <c r="B104" s="73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1:11" s="4" customFormat="1" ht="15.6" x14ac:dyDescent="0.3">
      <c r="A105" s="73"/>
      <c r="B105" s="73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1:11" s="4" customFormat="1" ht="15.6" x14ac:dyDescent="0.3">
      <c r="A106" s="73"/>
      <c r="B106" s="73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1:11" s="4" customFormat="1" ht="15.6" x14ac:dyDescent="0.3">
      <c r="A107" s="73"/>
      <c r="B107" s="73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1:11" s="4" customFormat="1" ht="15.6" x14ac:dyDescent="0.3">
      <c r="A108" s="73"/>
      <c r="B108" s="73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1:11" s="4" customFormat="1" ht="15.6" x14ac:dyDescent="0.3">
      <c r="A109" s="73"/>
      <c r="B109" s="73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1:11" s="4" customFormat="1" ht="15.6" x14ac:dyDescent="0.3">
      <c r="A110" s="73"/>
      <c r="B110" s="73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s="4" customFormat="1" ht="15.6" x14ac:dyDescent="0.3">
      <c r="A111" s="73"/>
      <c r="B111" s="73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1:11" s="4" customFormat="1" ht="15.6" x14ac:dyDescent="0.3">
      <c r="A112" s="73"/>
      <c r="B112" s="73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1:10" s="4" customFormat="1" ht="13.2" x14ac:dyDescent="0.25">
      <c r="A113" s="73"/>
      <c r="B113" s="73"/>
    </row>
    <row r="114" spans="1:10" s="4" customFormat="1" ht="13.2" x14ac:dyDescent="0.25">
      <c r="A114" s="73"/>
      <c r="B114" s="73"/>
    </row>
    <row r="115" spans="1:10" s="4" customFormat="1" ht="13.2" x14ac:dyDescent="0.25">
      <c r="A115" s="73"/>
      <c r="B115" s="73"/>
    </row>
    <row r="116" spans="1:10" s="4" customFormat="1" ht="13.2" x14ac:dyDescent="0.25">
      <c r="A116" s="73"/>
      <c r="B116" s="73"/>
      <c r="J116" s="77"/>
    </row>
    <row r="117" spans="1:10" s="4" customFormat="1" ht="13.2" x14ac:dyDescent="0.25">
      <c r="A117" s="73"/>
      <c r="B117" s="73"/>
    </row>
    <row r="118" spans="1:10" s="4" customFormat="1" ht="13.2" x14ac:dyDescent="0.25">
      <c r="A118" s="73"/>
      <c r="B118" s="73"/>
    </row>
    <row r="119" spans="1:10" s="4" customFormat="1" ht="13.2" x14ac:dyDescent="0.25">
      <c r="A119" s="73"/>
      <c r="B119" s="73"/>
    </row>
    <row r="120" spans="1:10" s="4" customFormat="1" ht="13.2" x14ac:dyDescent="0.25">
      <c r="A120" s="73"/>
      <c r="B120" s="73"/>
    </row>
    <row r="121" spans="1:10" s="4" customFormat="1" ht="13.2" x14ac:dyDescent="0.25">
      <c r="A121" s="73"/>
      <c r="B121" s="73"/>
    </row>
    <row r="122" spans="1:10" s="4" customFormat="1" ht="13.2" x14ac:dyDescent="0.25">
      <c r="A122" s="73"/>
      <c r="B122" s="73"/>
    </row>
    <row r="123" spans="1:10" s="4" customFormat="1" ht="13.2" x14ac:dyDescent="0.25">
      <c r="A123" s="73"/>
      <c r="B123" s="73"/>
    </row>
    <row r="124" spans="1:10" s="4" customFormat="1" ht="13.2" x14ac:dyDescent="0.25">
      <c r="A124" s="73"/>
      <c r="B124" s="73"/>
    </row>
    <row r="125" spans="1:10" s="4" customFormat="1" ht="13.2" x14ac:dyDescent="0.25">
      <c r="A125" s="73"/>
      <c r="B125" s="73"/>
    </row>
    <row r="126" spans="1:10" s="4" customFormat="1" ht="13.2" x14ac:dyDescent="0.25">
      <c r="A126" s="73"/>
      <c r="B126" s="73"/>
    </row>
    <row r="127" spans="1:10" s="4" customFormat="1" ht="13.2" x14ac:dyDescent="0.25">
      <c r="A127" s="73"/>
      <c r="B127" s="73"/>
    </row>
    <row r="128" spans="1:10" s="4" customFormat="1" ht="13.2" x14ac:dyDescent="0.25">
      <c r="A128" s="73"/>
      <c r="B128" s="73"/>
    </row>
    <row r="129" spans="1:2" s="4" customFormat="1" ht="13.2" x14ac:dyDescent="0.25">
      <c r="A129" s="73"/>
      <c r="B129" s="73"/>
    </row>
    <row r="130" spans="1:2" s="4" customFormat="1" ht="13.2" x14ac:dyDescent="0.25">
      <c r="A130" s="73"/>
      <c r="B130" s="73"/>
    </row>
    <row r="131" spans="1:2" s="4" customFormat="1" ht="13.2" x14ac:dyDescent="0.25">
      <c r="A131" s="73"/>
      <c r="B131" s="73"/>
    </row>
    <row r="132" spans="1:2" s="4" customFormat="1" ht="13.2" x14ac:dyDescent="0.25">
      <c r="A132" s="73"/>
      <c r="B132" s="73"/>
    </row>
    <row r="133" spans="1:2" s="4" customFormat="1" ht="13.2" x14ac:dyDescent="0.25">
      <c r="A133" s="73"/>
      <c r="B133" s="73"/>
    </row>
    <row r="134" spans="1:2" s="4" customFormat="1" ht="13.2" x14ac:dyDescent="0.25">
      <c r="A134" s="73"/>
      <c r="B134" s="73"/>
    </row>
    <row r="135" spans="1:2" s="4" customFormat="1" ht="13.2" x14ac:dyDescent="0.25">
      <c r="A135" s="73"/>
      <c r="B135" s="73"/>
    </row>
    <row r="136" spans="1:2" s="4" customFormat="1" ht="13.2" x14ac:dyDescent="0.25">
      <c r="A136" s="73"/>
      <c r="B136" s="73"/>
    </row>
    <row r="137" spans="1:2" s="4" customFormat="1" ht="13.2" x14ac:dyDescent="0.25">
      <c r="A137" s="73"/>
      <c r="B137" s="73"/>
    </row>
    <row r="138" spans="1:2" s="4" customFormat="1" ht="13.2" x14ac:dyDescent="0.25">
      <c r="A138" s="73"/>
      <c r="B138" s="73"/>
    </row>
    <row r="139" spans="1:2" s="4" customFormat="1" ht="13.2" x14ac:dyDescent="0.25">
      <c r="A139" s="73"/>
      <c r="B139" s="73"/>
    </row>
    <row r="140" spans="1:2" s="4" customFormat="1" ht="13.2" x14ac:dyDescent="0.25">
      <c r="A140" s="73"/>
      <c r="B140" s="73"/>
    </row>
    <row r="141" spans="1:2" s="4" customFormat="1" ht="13.2" x14ac:dyDescent="0.25">
      <c r="A141" s="73"/>
      <c r="B141" s="73"/>
    </row>
    <row r="142" spans="1:2" s="4" customFormat="1" ht="13.2" x14ac:dyDescent="0.25">
      <c r="A142" s="73"/>
      <c r="B142" s="73"/>
    </row>
    <row r="143" spans="1:2" s="4" customFormat="1" ht="13.2" x14ac:dyDescent="0.25">
      <c r="A143" s="73"/>
      <c r="B143" s="73"/>
    </row>
    <row r="144" spans="1:2" s="4" customFormat="1" ht="13.2" x14ac:dyDescent="0.25">
      <c r="A144" s="73"/>
      <c r="B144" s="73"/>
    </row>
    <row r="145" spans="1:2" s="4" customFormat="1" ht="13.2" x14ac:dyDescent="0.25">
      <c r="A145" s="73"/>
      <c r="B145" s="73"/>
    </row>
    <row r="146" spans="1:2" s="4" customFormat="1" ht="13.2" x14ac:dyDescent="0.25">
      <c r="A146" s="73"/>
      <c r="B146" s="73"/>
    </row>
    <row r="147" spans="1:2" s="4" customFormat="1" ht="13.2" x14ac:dyDescent="0.25">
      <c r="A147" s="73"/>
      <c r="B147" s="73"/>
    </row>
    <row r="148" spans="1:2" s="4" customFormat="1" ht="13.2" x14ac:dyDescent="0.25">
      <c r="A148" s="73"/>
      <c r="B148" s="73"/>
    </row>
    <row r="149" spans="1:2" s="4" customFormat="1" ht="13.2" x14ac:dyDescent="0.25">
      <c r="A149" s="73"/>
      <c r="B149" s="73"/>
    </row>
    <row r="150" spans="1:2" s="4" customFormat="1" ht="13.2" x14ac:dyDescent="0.25">
      <c r="A150" s="73"/>
      <c r="B150" s="73"/>
    </row>
    <row r="151" spans="1:2" s="4" customFormat="1" ht="13.2" x14ac:dyDescent="0.25">
      <c r="A151" s="73"/>
      <c r="B151" s="73"/>
    </row>
    <row r="152" spans="1:2" s="4" customFormat="1" ht="13.2" x14ac:dyDescent="0.25">
      <c r="A152" s="73"/>
      <c r="B152" s="73"/>
    </row>
    <row r="153" spans="1:2" s="4" customFormat="1" ht="13.2" x14ac:dyDescent="0.25">
      <c r="A153" s="73"/>
      <c r="B153" s="73"/>
    </row>
    <row r="154" spans="1:2" s="4" customFormat="1" ht="13.2" x14ac:dyDescent="0.25">
      <c r="A154" s="73"/>
      <c r="B154" s="73"/>
    </row>
    <row r="155" spans="1:2" s="4" customFormat="1" ht="13.2" x14ac:dyDescent="0.25">
      <c r="A155" s="73"/>
      <c r="B155" s="73"/>
    </row>
    <row r="156" spans="1:2" s="4" customFormat="1" ht="13.2" x14ac:dyDescent="0.25">
      <c r="A156" s="73"/>
      <c r="B156" s="73"/>
    </row>
    <row r="157" spans="1:2" s="4" customFormat="1" ht="13.2" x14ac:dyDescent="0.25">
      <c r="A157" s="73"/>
      <c r="B157" s="73"/>
    </row>
    <row r="158" spans="1:2" s="4" customFormat="1" ht="13.2" x14ac:dyDescent="0.25">
      <c r="A158" s="73"/>
      <c r="B158" s="73"/>
    </row>
    <row r="159" spans="1:2" s="4" customFormat="1" ht="13.2" x14ac:dyDescent="0.25">
      <c r="A159" s="73"/>
      <c r="B159" s="73"/>
    </row>
    <row r="160" spans="1:2" s="4" customFormat="1" ht="13.2" x14ac:dyDescent="0.25">
      <c r="A160" s="73"/>
      <c r="B160" s="73"/>
    </row>
    <row r="161" spans="1:2" s="4" customFormat="1" ht="13.2" x14ac:dyDescent="0.25">
      <c r="A161" s="73"/>
      <c r="B161" s="73"/>
    </row>
    <row r="162" spans="1:2" s="4" customFormat="1" ht="13.2" x14ac:dyDescent="0.25">
      <c r="A162" s="73"/>
      <c r="B162" s="73"/>
    </row>
    <row r="163" spans="1:2" s="4" customFormat="1" ht="13.2" x14ac:dyDescent="0.25">
      <c r="A163" s="73"/>
      <c r="B163" s="73"/>
    </row>
    <row r="164" spans="1:2" s="4" customFormat="1" ht="13.2" x14ac:dyDescent="0.25">
      <c r="A164" s="73"/>
      <c r="B164" s="73"/>
    </row>
    <row r="165" spans="1:2" s="4" customFormat="1" ht="13.2" x14ac:dyDescent="0.25">
      <c r="A165" s="73"/>
      <c r="B165" s="73"/>
    </row>
    <row r="166" spans="1:2" s="4" customFormat="1" ht="13.2" x14ac:dyDescent="0.25">
      <c r="A166" s="73"/>
      <c r="B166" s="73"/>
    </row>
    <row r="167" spans="1:2" s="4" customFormat="1" ht="13.2" x14ac:dyDescent="0.25">
      <c r="A167" s="73"/>
      <c r="B167" s="73"/>
    </row>
    <row r="168" spans="1:2" s="4" customFormat="1" ht="13.2" x14ac:dyDescent="0.25">
      <c r="A168" s="73"/>
      <c r="B168" s="73"/>
    </row>
    <row r="169" spans="1:2" s="4" customFormat="1" ht="13.2" x14ac:dyDescent="0.25">
      <c r="A169" s="73"/>
      <c r="B169" s="73"/>
    </row>
    <row r="170" spans="1:2" s="4" customFormat="1" ht="13.2" x14ac:dyDescent="0.25">
      <c r="A170" s="73"/>
      <c r="B170" s="73"/>
    </row>
    <row r="171" spans="1:2" s="4" customFormat="1" ht="13.2" x14ac:dyDescent="0.25">
      <c r="A171" s="73"/>
      <c r="B171" s="73"/>
    </row>
    <row r="172" spans="1:2" s="4" customFormat="1" ht="13.2" x14ac:dyDescent="0.25">
      <c r="A172" s="73"/>
      <c r="B172" s="73"/>
    </row>
    <row r="173" spans="1:2" s="4" customFormat="1" ht="13.2" x14ac:dyDescent="0.25">
      <c r="A173" s="73"/>
      <c r="B173" s="73"/>
    </row>
    <row r="174" spans="1:2" s="4" customFormat="1" ht="13.2" x14ac:dyDescent="0.25">
      <c r="A174" s="73"/>
      <c r="B174" s="73"/>
    </row>
    <row r="175" spans="1:2" s="4" customFormat="1" ht="13.2" x14ac:dyDescent="0.25">
      <c r="A175" s="73"/>
      <c r="B175" s="73"/>
    </row>
    <row r="176" spans="1:2" s="4" customFormat="1" ht="13.2" x14ac:dyDescent="0.25">
      <c r="A176" s="73"/>
      <c r="B176" s="73"/>
    </row>
    <row r="177" spans="1:2" s="4" customFormat="1" ht="13.2" x14ac:dyDescent="0.25">
      <c r="A177" s="73"/>
      <c r="B177" s="73"/>
    </row>
    <row r="178" spans="1:2" s="4" customFormat="1" ht="13.2" x14ac:dyDescent="0.25">
      <c r="A178" s="73"/>
      <c r="B178" s="73"/>
    </row>
    <row r="179" spans="1:2" s="4" customFormat="1" ht="13.2" x14ac:dyDescent="0.25">
      <c r="A179" s="73"/>
      <c r="B179" s="73"/>
    </row>
    <row r="180" spans="1:2" s="4" customFormat="1" ht="13.2" x14ac:dyDescent="0.25">
      <c r="A180" s="73"/>
      <c r="B180" s="73"/>
    </row>
    <row r="181" spans="1:2" s="4" customFormat="1" ht="13.2" x14ac:dyDescent="0.25">
      <c r="A181" s="73"/>
      <c r="B181" s="73"/>
    </row>
    <row r="182" spans="1:2" s="4" customFormat="1" ht="13.2" x14ac:dyDescent="0.25">
      <c r="A182" s="73"/>
      <c r="B182" s="73"/>
    </row>
    <row r="183" spans="1:2" s="4" customFormat="1" ht="13.2" x14ac:dyDescent="0.25">
      <c r="A183" s="73"/>
      <c r="B183" s="73"/>
    </row>
    <row r="184" spans="1:2" s="4" customFormat="1" ht="13.2" x14ac:dyDescent="0.25">
      <c r="A184" s="73"/>
      <c r="B184" s="73"/>
    </row>
    <row r="185" spans="1:2" s="4" customFormat="1" ht="13.2" x14ac:dyDescent="0.25">
      <c r="A185" s="73"/>
      <c r="B185" s="73"/>
    </row>
    <row r="186" spans="1:2" s="4" customFormat="1" ht="13.2" x14ac:dyDescent="0.25">
      <c r="A186" s="73"/>
      <c r="B186" s="73"/>
    </row>
    <row r="187" spans="1:2" s="4" customFormat="1" ht="13.2" x14ac:dyDescent="0.25">
      <c r="A187" s="73"/>
      <c r="B187" s="73"/>
    </row>
    <row r="188" spans="1:2" s="4" customFormat="1" ht="13.2" x14ac:dyDescent="0.25">
      <c r="A188" s="73"/>
      <c r="B188" s="73"/>
    </row>
    <row r="189" spans="1:2" s="4" customFormat="1" ht="13.2" x14ac:dyDescent="0.25">
      <c r="A189" s="73"/>
      <c r="B189" s="73"/>
    </row>
    <row r="190" spans="1:2" s="4" customFormat="1" ht="13.2" x14ac:dyDescent="0.25">
      <c r="A190" s="73"/>
      <c r="B190" s="73"/>
    </row>
    <row r="191" spans="1:2" s="4" customFormat="1" ht="13.2" x14ac:dyDescent="0.25">
      <c r="A191" s="73"/>
      <c r="B191" s="73"/>
    </row>
    <row r="192" spans="1:2" s="4" customFormat="1" ht="13.2" x14ac:dyDescent="0.25">
      <c r="A192" s="73"/>
      <c r="B192" s="73"/>
    </row>
    <row r="193" spans="1:2" s="4" customFormat="1" ht="13.2" x14ac:dyDescent="0.25">
      <c r="A193" s="73"/>
      <c r="B193" s="73"/>
    </row>
    <row r="194" spans="1:2" s="4" customFormat="1" ht="13.2" x14ac:dyDescent="0.25">
      <c r="A194" s="73"/>
      <c r="B194" s="73"/>
    </row>
    <row r="195" spans="1:2" s="4" customFormat="1" ht="13.2" x14ac:dyDescent="0.25">
      <c r="A195" s="73"/>
      <c r="B195" s="73"/>
    </row>
    <row r="196" spans="1:2" s="4" customFormat="1" ht="13.2" x14ac:dyDescent="0.25">
      <c r="A196" s="73"/>
      <c r="B196" s="73"/>
    </row>
    <row r="197" spans="1:2" s="4" customFormat="1" ht="13.2" x14ac:dyDescent="0.25">
      <c r="A197" s="73"/>
      <c r="B197" s="73"/>
    </row>
    <row r="198" spans="1:2" s="4" customFormat="1" ht="13.2" x14ac:dyDescent="0.25">
      <c r="A198" s="73"/>
      <c r="B198" s="73"/>
    </row>
    <row r="199" spans="1:2" s="4" customFormat="1" ht="13.2" x14ac:dyDescent="0.25">
      <c r="A199" s="73"/>
      <c r="B199" s="73"/>
    </row>
    <row r="200" spans="1:2" s="4" customFormat="1" ht="13.2" x14ac:dyDescent="0.25">
      <c r="A200" s="73"/>
      <c r="B200" s="73"/>
    </row>
    <row r="201" spans="1:2" s="4" customFormat="1" ht="13.2" x14ac:dyDescent="0.25">
      <c r="A201" s="73"/>
      <c r="B201" s="73"/>
    </row>
    <row r="202" spans="1:2" s="4" customFormat="1" ht="13.2" x14ac:dyDescent="0.25">
      <c r="A202" s="73"/>
      <c r="B202" s="73"/>
    </row>
    <row r="203" spans="1:2" s="4" customFormat="1" ht="13.2" x14ac:dyDescent="0.25">
      <c r="A203" s="73"/>
      <c r="B203" s="73"/>
    </row>
    <row r="204" spans="1:2" s="4" customFormat="1" ht="13.2" x14ac:dyDescent="0.25">
      <c r="A204" s="73"/>
      <c r="B204" s="73"/>
    </row>
    <row r="205" spans="1:2" s="4" customFormat="1" ht="13.2" x14ac:dyDescent="0.25">
      <c r="A205" s="73"/>
      <c r="B205" s="73"/>
    </row>
    <row r="206" spans="1:2" s="4" customFormat="1" ht="13.2" x14ac:dyDescent="0.25">
      <c r="A206" s="73"/>
      <c r="B206" s="73"/>
    </row>
    <row r="207" spans="1:2" s="4" customFormat="1" ht="13.2" x14ac:dyDescent="0.25">
      <c r="A207" s="73"/>
      <c r="B207" s="73"/>
    </row>
    <row r="208" spans="1:2" s="4" customFormat="1" ht="13.2" x14ac:dyDescent="0.25">
      <c r="A208" s="73"/>
      <c r="B208" s="73"/>
    </row>
    <row r="209" spans="1:2" s="4" customFormat="1" ht="13.2" x14ac:dyDescent="0.25">
      <c r="A209" s="73"/>
      <c r="B209" s="73"/>
    </row>
    <row r="210" spans="1:2" s="4" customFormat="1" ht="13.2" x14ac:dyDescent="0.25">
      <c r="A210" s="73"/>
      <c r="B210" s="73"/>
    </row>
    <row r="211" spans="1:2" s="4" customFormat="1" ht="13.2" x14ac:dyDescent="0.25">
      <c r="A211" s="73"/>
      <c r="B211" s="73"/>
    </row>
    <row r="212" spans="1:2" s="4" customFormat="1" ht="13.2" x14ac:dyDescent="0.25">
      <c r="A212" s="73"/>
      <c r="B212" s="73"/>
    </row>
    <row r="213" spans="1:2" s="4" customFormat="1" ht="13.2" x14ac:dyDescent="0.25">
      <c r="A213" s="73"/>
      <c r="B213" s="73"/>
    </row>
    <row r="214" spans="1:2" s="4" customFormat="1" ht="13.2" x14ac:dyDescent="0.25">
      <c r="A214" s="73"/>
      <c r="B214" s="73"/>
    </row>
    <row r="215" spans="1:2" s="4" customFormat="1" ht="13.2" x14ac:dyDescent="0.25">
      <c r="A215" s="73"/>
      <c r="B215" s="73"/>
    </row>
    <row r="216" spans="1:2" s="4" customFormat="1" ht="13.2" x14ac:dyDescent="0.25">
      <c r="A216" s="73"/>
      <c r="B216" s="73"/>
    </row>
    <row r="217" spans="1:2" s="4" customFormat="1" ht="13.2" x14ac:dyDescent="0.25">
      <c r="A217" s="73"/>
      <c r="B217" s="73"/>
    </row>
    <row r="218" spans="1:2" s="4" customFormat="1" ht="13.2" x14ac:dyDescent="0.25">
      <c r="A218" s="73"/>
      <c r="B218" s="73"/>
    </row>
    <row r="219" spans="1:2" s="4" customFormat="1" ht="13.2" x14ac:dyDescent="0.25">
      <c r="A219" s="73"/>
      <c r="B219" s="73"/>
    </row>
    <row r="220" spans="1:2" s="4" customFormat="1" ht="13.2" x14ac:dyDescent="0.25">
      <c r="A220" s="73"/>
      <c r="B220" s="73"/>
    </row>
    <row r="221" spans="1:2" s="4" customFormat="1" ht="13.2" x14ac:dyDescent="0.25">
      <c r="A221" s="73"/>
      <c r="B221" s="73"/>
    </row>
    <row r="222" spans="1:2" s="4" customFormat="1" ht="13.2" x14ac:dyDescent="0.25">
      <c r="A222" s="73"/>
      <c r="B222" s="73"/>
    </row>
    <row r="223" spans="1:2" s="4" customFormat="1" ht="13.2" x14ac:dyDescent="0.25">
      <c r="A223" s="73"/>
      <c r="B223" s="73"/>
    </row>
    <row r="224" spans="1:2" s="4" customFormat="1" ht="13.2" x14ac:dyDescent="0.25">
      <c r="A224" s="73"/>
      <c r="B224" s="73"/>
    </row>
    <row r="225" spans="1:2" s="4" customFormat="1" ht="13.2" x14ac:dyDescent="0.25">
      <c r="A225" s="73"/>
      <c r="B225" s="73"/>
    </row>
    <row r="226" spans="1:2" s="4" customFormat="1" ht="13.2" x14ac:dyDescent="0.25">
      <c r="A226" s="73"/>
      <c r="B226" s="73"/>
    </row>
    <row r="227" spans="1:2" s="4" customFormat="1" ht="13.2" x14ac:dyDescent="0.25">
      <c r="A227" s="73"/>
      <c r="B227" s="73"/>
    </row>
    <row r="228" spans="1:2" s="4" customFormat="1" ht="13.2" x14ac:dyDescent="0.25">
      <c r="A228" s="73"/>
      <c r="B228" s="73"/>
    </row>
    <row r="229" spans="1:2" s="4" customFormat="1" ht="13.2" x14ac:dyDescent="0.25">
      <c r="A229" s="73"/>
      <c r="B229" s="73"/>
    </row>
    <row r="230" spans="1:2" s="4" customFormat="1" ht="13.2" x14ac:dyDescent="0.25">
      <c r="A230" s="73"/>
      <c r="B230" s="73"/>
    </row>
    <row r="231" spans="1:2" s="4" customFormat="1" ht="13.2" x14ac:dyDescent="0.25">
      <c r="A231" s="73"/>
      <c r="B231" s="73"/>
    </row>
    <row r="232" spans="1:2" s="4" customFormat="1" ht="13.2" x14ac:dyDescent="0.25">
      <c r="A232" s="73"/>
      <c r="B232" s="73"/>
    </row>
    <row r="233" spans="1:2" s="4" customFormat="1" ht="13.2" x14ac:dyDescent="0.25">
      <c r="A233" s="73"/>
      <c r="B233" s="73"/>
    </row>
    <row r="234" spans="1:2" s="4" customFormat="1" ht="13.2" x14ac:dyDescent="0.25">
      <c r="A234" s="73"/>
      <c r="B234" s="73"/>
    </row>
    <row r="235" spans="1:2" s="4" customFormat="1" ht="13.2" x14ac:dyDescent="0.25">
      <c r="A235" s="73"/>
      <c r="B235" s="73"/>
    </row>
    <row r="236" spans="1:2" s="4" customFormat="1" ht="13.2" x14ac:dyDescent="0.25">
      <c r="A236" s="73"/>
      <c r="B236" s="73"/>
    </row>
    <row r="237" spans="1:2" s="4" customFormat="1" ht="13.2" x14ac:dyDescent="0.25">
      <c r="A237" s="73"/>
      <c r="B237" s="73"/>
    </row>
    <row r="238" spans="1:2" s="4" customFormat="1" ht="13.2" x14ac:dyDescent="0.25">
      <c r="A238" s="73"/>
      <c r="B238" s="73"/>
    </row>
    <row r="239" spans="1:2" s="4" customFormat="1" ht="13.2" x14ac:dyDescent="0.25">
      <c r="A239" s="73"/>
      <c r="B239" s="73"/>
    </row>
    <row r="240" spans="1:2" s="4" customFormat="1" ht="13.2" x14ac:dyDescent="0.25">
      <c r="A240" s="73"/>
      <c r="B240" s="73"/>
    </row>
    <row r="241" spans="1:2" s="4" customFormat="1" ht="13.2" x14ac:dyDescent="0.25">
      <c r="A241" s="73"/>
      <c r="B241" s="73"/>
    </row>
    <row r="242" spans="1:2" s="4" customFormat="1" ht="13.2" x14ac:dyDescent="0.25">
      <c r="A242" s="73"/>
      <c r="B242" s="73"/>
    </row>
    <row r="243" spans="1:2" s="4" customFormat="1" ht="13.2" x14ac:dyDescent="0.25">
      <c r="A243" s="73"/>
      <c r="B243" s="73"/>
    </row>
    <row r="244" spans="1:2" s="4" customFormat="1" ht="13.2" x14ac:dyDescent="0.25">
      <c r="A244" s="73"/>
      <c r="B244" s="73"/>
    </row>
    <row r="245" spans="1:2" s="4" customFormat="1" ht="13.2" x14ac:dyDescent="0.25">
      <c r="A245" s="73"/>
      <c r="B245" s="73"/>
    </row>
    <row r="246" spans="1:2" s="4" customFormat="1" ht="13.2" x14ac:dyDescent="0.25">
      <c r="A246" s="73"/>
      <c r="B246" s="73"/>
    </row>
    <row r="247" spans="1:2" s="4" customFormat="1" ht="13.2" x14ac:dyDescent="0.25">
      <c r="A247" s="73"/>
      <c r="B247" s="73"/>
    </row>
    <row r="248" spans="1:2" s="4" customFormat="1" ht="13.2" x14ac:dyDescent="0.25">
      <c r="A248" s="73"/>
      <c r="B248" s="73"/>
    </row>
    <row r="249" spans="1:2" s="4" customFormat="1" ht="13.2" x14ac:dyDescent="0.25">
      <c r="A249" s="73"/>
      <c r="B249" s="73"/>
    </row>
    <row r="250" spans="1:2" s="4" customFormat="1" ht="13.2" x14ac:dyDescent="0.25">
      <c r="A250" s="73"/>
      <c r="B250" s="73"/>
    </row>
    <row r="251" spans="1:2" s="4" customFormat="1" ht="13.2" x14ac:dyDescent="0.25">
      <c r="A251" s="73"/>
      <c r="B251" s="73"/>
    </row>
    <row r="252" spans="1:2" s="4" customFormat="1" ht="13.2" x14ac:dyDescent="0.25">
      <c r="A252" s="73"/>
      <c r="B252" s="73"/>
    </row>
    <row r="253" spans="1:2" s="4" customFormat="1" ht="13.2" x14ac:dyDescent="0.25">
      <c r="A253" s="73"/>
      <c r="B253" s="73"/>
    </row>
    <row r="254" spans="1:2" s="4" customFormat="1" ht="13.2" x14ac:dyDescent="0.25">
      <c r="A254" s="73"/>
      <c r="B254" s="73"/>
    </row>
    <row r="255" spans="1:2" s="4" customFormat="1" ht="13.2" x14ac:dyDescent="0.25">
      <c r="A255" s="73"/>
      <c r="B255" s="73"/>
    </row>
    <row r="256" spans="1:2" s="4" customFormat="1" ht="13.2" x14ac:dyDescent="0.25">
      <c r="A256" s="73"/>
      <c r="B256" s="73"/>
    </row>
    <row r="257" spans="1:2" s="4" customFormat="1" ht="13.2" x14ac:dyDescent="0.25">
      <c r="A257" s="73"/>
      <c r="B257" s="73"/>
    </row>
    <row r="258" spans="1:2" s="4" customFormat="1" ht="13.2" x14ac:dyDescent="0.25">
      <c r="A258" s="73"/>
      <c r="B258" s="73"/>
    </row>
    <row r="259" spans="1:2" s="4" customFormat="1" ht="13.2" x14ac:dyDescent="0.25">
      <c r="A259" s="73"/>
      <c r="B259" s="73"/>
    </row>
    <row r="260" spans="1:2" s="4" customFormat="1" ht="13.2" x14ac:dyDescent="0.25">
      <c r="A260" s="73"/>
      <c r="B260" s="73"/>
    </row>
    <row r="261" spans="1:2" s="4" customFormat="1" ht="13.2" x14ac:dyDescent="0.25">
      <c r="A261" s="73"/>
      <c r="B261" s="73"/>
    </row>
    <row r="262" spans="1:2" s="4" customFormat="1" ht="13.2" x14ac:dyDescent="0.25">
      <c r="A262" s="73"/>
      <c r="B262" s="73"/>
    </row>
    <row r="263" spans="1:2" s="4" customFormat="1" ht="13.2" x14ac:dyDescent="0.25">
      <c r="A263" s="73"/>
      <c r="B263" s="73"/>
    </row>
    <row r="264" spans="1:2" s="4" customFormat="1" ht="13.2" x14ac:dyDescent="0.25">
      <c r="A264" s="73"/>
      <c r="B264" s="73"/>
    </row>
    <row r="265" spans="1:2" s="4" customFormat="1" ht="13.2" x14ac:dyDescent="0.25">
      <c r="A265" s="73"/>
      <c r="B265" s="73"/>
    </row>
    <row r="266" spans="1:2" s="4" customFormat="1" ht="13.2" x14ac:dyDescent="0.25">
      <c r="A266" s="73"/>
      <c r="B266" s="73"/>
    </row>
    <row r="267" spans="1:2" s="4" customFormat="1" ht="13.2" x14ac:dyDescent="0.25">
      <c r="A267" s="73"/>
      <c r="B267" s="73"/>
    </row>
    <row r="268" spans="1:2" s="4" customFormat="1" ht="13.2" x14ac:dyDescent="0.25">
      <c r="A268" s="73"/>
      <c r="B268" s="73"/>
    </row>
    <row r="269" spans="1:2" s="4" customFormat="1" ht="13.2" x14ac:dyDescent="0.25">
      <c r="A269" s="73"/>
      <c r="B269" s="73"/>
    </row>
    <row r="270" spans="1:2" s="4" customFormat="1" ht="13.2" x14ac:dyDescent="0.25">
      <c r="A270" s="73"/>
      <c r="B270" s="73"/>
    </row>
    <row r="271" spans="1:2" s="4" customFormat="1" ht="13.2" x14ac:dyDescent="0.25">
      <c r="A271" s="73"/>
      <c r="B271" s="73"/>
    </row>
    <row r="272" spans="1:2" s="4" customFormat="1" ht="13.2" x14ac:dyDescent="0.25">
      <c r="A272" s="73"/>
      <c r="B272" s="73"/>
    </row>
    <row r="273" spans="1:2" s="4" customFormat="1" ht="13.2" x14ac:dyDescent="0.25">
      <c r="A273" s="73"/>
      <c r="B273" s="73"/>
    </row>
    <row r="274" spans="1:2" s="4" customFormat="1" ht="13.2" x14ac:dyDescent="0.25">
      <c r="A274" s="73"/>
      <c r="B274" s="73"/>
    </row>
    <row r="275" spans="1:2" s="4" customFormat="1" ht="13.2" x14ac:dyDescent="0.25">
      <c r="A275" s="73"/>
      <c r="B275" s="73"/>
    </row>
    <row r="276" spans="1:2" s="4" customFormat="1" ht="13.2" x14ac:dyDescent="0.25">
      <c r="A276" s="73"/>
      <c r="B276" s="73"/>
    </row>
    <row r="277" spans="1:2" s="4" customFormat="1" ht="13.2" x14ac:dyDescent="0.25">
      <c r="A277" s="73"/>
      <c r="B277" s="73"/>
    </row>
    <row r="278" spans="1:2" s="4" customFormat="1" ht="13.2" x14ac:dyDescent="0.25">
      <c r="A278" s="73"/>
      <c r="B278" s="73"/>
    </row>
    <row r="279" spans="1:2" s="4" customFormat="1" ht="13.2" x14ac:dyDescent="0.25">
      <c r="A279" s="73"/>
      <c r="B279" s="73"/>
    </row>
    <row r="280" spans="1:2" s="4" customFormat="1" ht="13.2" x14ac:dyDescent="0.25">
      <c r="A280" s="73"/>
      <c r="B280" s="73"/>
    </row>
    <row r="281" spans="1:2" s="4" customFormat="1" ht="13.2" x14ac:dyDescent="0.25">
      <c r="A281" s="73"/>
      <c r="B281" s="73"/>
    </row>
    <row r="282" spans="1:2" s="4" customFormat="1" ht="13.2" x14ac:dyDescent="0.25">
      <c r="A282" s="73"/>
      <c r="B282" s="73"/>
    </row>
    <row r="283" spans="1:2" s="4" customFormat="1" ht="13.2" x14ac:dyDescent="0.25">
      <c r="A283" s="73"/>
      <c r="B283" s="73"/>
    </row>
    <row r="284" spans="1:2" s="4" customFormat="1" ht="13.2" x14ac:dyDescent="0.25">
      <c r="A284" s="73"/>
      <c r="B284" s="73"/>
    </row>
    <row r="285" spans="1:2" s="4" customFormat="1" ht="13.2" x14ac:dyDescent="0.25">
      <c r="A285" s="73"/>
      <c r="B285" s="73"/>
    </row>
    <row r="286" spans="1:2" s="4" customFormat="1" ht="13.2" x14ac:dyDescent="0.25">
      <c r="A286" s="73"/>
      <c r="B286" s="73"/>
    </row>
    <row r="287" spans="1:2" s="4" customFormat="1" ht="13.2" x14ac:dyDescent="0.25">
      <c r="A287" s="73"/>
      <c r="B287" s="73"/>
    </row>
    <row r="288" spans="1:2" s="4" customFormat="1" ht="13.2" x14ac:dyDescent="0.25">
      <c r="A288" s="73"/>
      <c r="B288" s="73"/>
    </row>
    <row r="289" spans="1:2" s="4" customFormat="1" ht="13.2" x14ac:dyDescent="0.25">
      <c r="A289" s="73"/>
      <c r="B289" s="73"/>
    </row>
    <row r="290" spans="1:2" s="4" customFormat="1" ht="13.2" x14ac:dyDescent="0.25">
      <c r="A290" s="73"/>
      <c r="B290" s="73"/>
    </row>
    <row r="291" spans="1:2" s="4" customFormat="1" ht="13.2" x14ac:dyDescent="0.25">
      <c r="A291" s="73"/>
      <c r="B291" s="73"/>
    </row>
    <row r="292" spans="1:2" s="4" customFormat="1" ht="13.2" x14ac:dyDescent="0.25">
      <c r="A292" s="73"/>
      <c r="B292" s="73"/>
    </row>
    <row r="293" spans="1:2" s="4" customFormat="1" ht="13.2" x14ac:dyDescent="0.25">
      <c r="A293" s="73"/>
      <c r="B293" s="73"/>
    </row>
    <row r="294" spans="1:2" s="4" customFormat="1" ht="13.2" x14ac:dyDescent="0.25">
      <c r="A294" s="73"/>
      <c r="B294" s="73"/>
    </row>
    <row r="295" spans="1:2" s="4" customFormat="1" ht="13.2" x14ac:dyDescent="0.25">
      <c r="A295" s="73"/>
      <c r="B295" s="73"/>
    </row>
    <row r="296" spans="1:2" s="4" customFormat="1" ht="13.2" x14ac:dyDescent="0.25">
      <c r="A296" s="73"/>
      <c r="B296" s="73"/>
    </row>
    <row r="297" spans="1:2" s="4" customFormat="1" ht="13.2" x14ac:dyDescent="0.25">
      <c r="A297" s="73"/>
      <c r="B297" s="73"/>
    </row>
    <row r="298" spans="1:2" s="4" customFormat="1" ht="13.2" x14ac:dyDescent="0.25">
      <c r="A298" s="73"/>
      <c r="B298" s="73"/>
    </row>
    <row r="299" spans="1:2" s="4" customFormat="1" ht="13.2" x14ac:dyDescent="0.25">
      <c r="A299" s="73"/>
      <c r="B299" s="73"/>
    </row>
    <row r="300" spans="1:2" s="4" customFormat="1" ht="13.2" x14ac:dyDescent="0.25">
      <c r="A300" s="73"/>
      <c r="B300" s="73"/>
    </row>
    <row r="301" spans="1:2" s="4" customFormat="1" ht="13.2" x14ac:dyDescent="0.25">
      <c r="A301" s="73"/>
      <c r="B301" s="73"/>
    </row>
    <row r="302" spans="1:2" s="4" customFormat="1" ht="13.2" x14ac:dyDescent="0.25">
      <c r="A302" s="73"/>
      <c r="B302" s="73"/>
    </row>
    <row r="303" spans="1:2" x14ac:dyDescent="0.3">
      <c r="A303" s="78"/>
      <c r="B303" s="78"/>
    </row>
    <row r="304" spans="1:2" x14ac:dyDescent="0.3">
      <c r="A304" s="78"/>
      <c r="B304" s="78"/>
    </row>
    <row r="305" spans="1:2" x14ac:dyDescent="0.3">
      <c r="A305" s="78"/>
      <c r="B305" s="78"/>
    </row>
    <row r="306" spans="1:2" x14ac:dyDescent="0.3">
      <c r="A306" s="78"/>
      <c r="B306" s="78"/>
    </row>
    <row r="307" spans="1:2" x14ac:dyDescent="0.3">
      <c r="A307" s="78"/>
      <c r="B307" s="78"/>
    </row>
    <row r="308" spans="1:2" x14ac:dyDescent="0.3">
      <c r="A308" s="78"/>
      <c r="B308" s="78"/>
    </row>
    <row r="309" spans="1:2" x14ac:dyDescent="0.3">
      <c r="A309" s="78"/>
      <c r="B309" s="78"/>
    </row>
    <row r="310" spans="1:2" x14ac:dyDescent="0.3">
      <c r="A310" s="78"/>
      <c r="B310" s="78"/>
    </row>
    <row r="311" spans="1:2" x14ac:dyDescent="0.3">
      <c r="A311" s="78"/>
      <c r="B311" s="78"/>
    </row>
    <row r="312" spans="1:2" x14ac:dyDescent="0.3">
      <c r="A312" s="78"/>
      <c r="B312" s="78"/>
    </row>
    <row r="313" spans="1:2" x14ac:dyDescent="0.3">
      <c r="A313" s="78"/>
      <c r="B313" s="78"/>
    </row>
    <row r="314" spans="1:2" x14ac:dyDescent="0.3">
      <c r="A314" s="78"/>
      <c r="B314" s="78"/>
    </row>
    <row r="315" spans="1:2" x14ac:dyDescent="0.3">
      <c r="A315" s="78"/>
      <c r="B315" s="78"/>
    </row>
    <row r="316" spans="1:2" x14ac:dyDescent="0.3">
      <c r="A316" s="78"/>
      <c r="B316" s="78"/>
    </row>
    <row r="317" spans="1:2" x14ac:dyDescent="0.3">
      <c r="A317" s="78"/>
      <c r="B317" s="78"/>
    </row>
    <row r="318" spans="1:2" x14ac:dyDescent="0.3">
      <c r="A318" s="78"/>
      <c r="B318" s="78"/>
    </row>
    <row r="319" spans="1:2" x14ac:dyDescent="0.3">
      <c r="A319" s="78"/>
      <c r="B319" s="78"/>
    </row>
    <row r="320" spans="1:2" x14ac:dyDescent="0.3">
      <c r="A320" s="78"/>
      <c r="B320" s="78"/>
    </row>
    <row r="321" spans="1:2" x14ac:dyDescent="0.3">
      <c r="A321" s="78"/>
      <c r="B321" s="78"/>
    </row>
    <row r="322" spans="1:2" x14ac:dyDescent="0.3">
      <c r="A322" s="78"/>
      <c r="B322" s="78"/>
    </row>
    <row r="323" spans="1:2" x14ac:dyDescent="0.3">
      <c r="A323" s="78"/>
      <c r="B323" s="78"/>
    </row>
    <row r="324" spans="1:2" x14ac:dyDescent="0.3">
      <c r="A324" s="78"/>
      <c r="B324" s="78"/>
    </row>
    <row r="325" spans="1:2" x14ac:dyDescent="0.3">
      <c r="A325" s="78"/>
      <c r="B325" s="78"/>
    </row>
    <row r="326" spans="1:2" x14ac:dyDescent="0.3">
      <c r="A326" s="78"/>
      <c r="B326" s="78"/>
    </row>
    <row r="327" spans="1:2" x14ac:dyDescent="0.3">
      <c r="A327" s="78"/>
      <c r="B327" s="78"/>
    </row>
    <row r="328" spans="1:2" x14ac:dyDescent="0.3">
      <c r="A328" s="78"/>
      <c r="B328" s="78"/>
    </row>
    <row r="329" spans="1:2" x14ac:dyDescent="0.3">
      <c r="A329" s="78"/>
      <c r="B329" s="78"/>
    </row>
    <row r="330" spans="1:2" x14ac:dyDescent="0.3">
      <c r="A330" s="78"/>
      <c r="B330" s="78"/>
    </row>
    <row r="331" spans="1:2" x14ac:dyDescent="0.3">
      <c r="A331" s="78"/>
      <c r="B331" s="78"/>
    </row>
    <row r="332" spans="1:2" x14ac:dyDescent="0.3">
      <c r="A332" s="78"/>
      <c r="B332" s="78"/>
    </row>
    <row r="333" spans="1:2" x14ac:dyDescent="0.3">
      <c r="A333" s="78"/>
      <c r="B333" s="78"/>
    </row>
    <row r="334" spans="1:2" x14ac:dyDescent="0.3">
      <c r="A334" s="78"/>
      <c r="B334" s="78"/>
    </row>
    <row r="335" spans="1:2" x14ac:dyDescent="0.3">
      <c r="A335" s="78"/>
      <c r="B335" s="78"/>
    </row>
    <row r="336" spans="1:2" x14ac:dyDescent="0.3">
      <c r="A336" s="78"/>
      <c r="B336" s="78"/>
    </row>
    <row r="337" spans="1:2" x14ac:dyDescent="0.3">
      <c r="A337" s="78"/>
      <c r="B337" s="78"/>
    </row>
    <row r="338" spans="1:2" x14ac:dyDescent="0.3">
      <c r="A338" s="78"/>
      <c r="B338" s="78"/>
    </row>
    <row r="339" spans="1:2" x14ac:dyDescent="0.3">
      <c r="A339" s="78"/>
      <c r="B339" s="78"/>
    </row>
    <row r="340" spans="1:2" x14ac:dyDescent="0.3">
      <c r="A340" s="78"/>
      <c r="B340" s="78"/>
    </row>
    <row r="341" spans="1:2" x14ac:dyDescent="0.3">
      <c r="A341" s="78"/>
      <c r="B341" s="78"/>
    </row>
    <row r="342" spans="1:2" x14ac:dyDescent="0.3">
      <c r="A342" s="78"/>
      <c r="B342" s="78"/>
    </row>
    <row r="343" spans="1:2" x14ac:dyDescent="0.3">
      <c r="A343" s="78"/>
      <c r="B343" s="78"/>
    </row>
    <row r="344" spans="1:2" x14ac:dyDescent="0.3">
      <c r="A344" s="78"/>
      <c r="B344" s="78"/>
    </row>
    <row r="345" spans="1:2" x14ac:dyDescent="0.3">
      <c r="A345" s="78"/>
      <c r="B345" s="78"/>
    </row>
    <row r="346" spans="1:2" x14ac:dyDescent="0.3">
      <c r="A346" s="78"/>
      <c r="B346" s="78"/>
    </row>
    <row r="347" spans="1:2" x14ac:dyDescent="0.3">
      <c r="A347" s="78"/>
      <c r="B347" s="78"/>
    </row>
    <row r="348" spans="1:2" x14ac:dyDescent="0.3">
      <c r="A348" s="78"/>
      <c r="B348" s="78"/>
    </row>
    <row r="349" spans="1:2" x14ac:dyDescent="0.3">
      <c r="A349" s="78"/>
      <c r="B349" s="78"/>
    </row>
    <row r="350" spans="1:2" x14ac:dyDescent="0.3">
      <c r="A350" s="78"/>
      <c r="B350" s="78"/>
    </row>
    <row r="351" spans="1:2" x14ac:dyDescent="0.3">
      <c r="A351" s="78"/>
      <c r="B351" s="78"/>
    </row>
    <row r="352" spans="1:2" x14ac:dyDescent="0.3">
      <c r="A352" s="78"/>
      <c r="B352" s="78"/>
    </row>
    <row r="353" spans="1:2" x14ac:dyDescent="0.3">
      <c r="A353" s="78"/>
      <c r="B353" s="78"/>
    </row>
    <row r="354" spans="1:2" x14ac:dyDescent="0.3">
      <c r="A354" s="78"/>
      <c r="B354" s="78"/>
    </row>
    <row r="355" spans="1:2" x14ac:dyDescent="0.3">
      <c r="A355" s="78"/>
      <c r="B355" s="78"/>
    </row>
    <row r="356" spans="1:2" x14ac:dyDescent="0.3">
      <c r="A356" s="78"/>
      <c r="B356" s="78"/>
    </row>
    <row r="357" spans="1:2" x14ac:dyDescent="0.3">
      <c r="A357" s="78"/>
      <c r="B357" s="78"/>
    </row>
    <row r="358" spans="1:2" x14ac:dyDescent="0.3">
      <c r="A358" s="78"/>
      <c r="B358" s="78"/>
    </row>
    <row r="359" spans="1:2" x14ac:dyDescent="0.3">
      <c r="A359" s="78"/>
      <c r="B359" s="78"/>
    </row>
    <row r="360" spans="1:2" x14ac:dyDescent="0.3">
      <c r="A360" s="78"/>
      <c r="B360" s="78"/>
    </row>
    <row r="361" spans="1:2" x14ac:dyDescent="0.3">
      <c r="A361" s="78"/>
      <c r="B361" s="78"/>
    </row>
    <row r="362" spans="1:2" x14ac:dyDescent="0.3">
      <c r="A362" s="78"/>
      <c r="B362" s="78"/>
    </row>
    <row r="363" spans="1:2" x14ac:dyDescent="0.3">
      <c r="A363" s="78"/>
      <c r="B363" s="78"/>
    </row>
    <row r="364" spans="1:2" x14ac:dyDescent="0.3">
      <c r="A364" s="78"/>
      <c r="B364" s="78"/>
    </row>
    <row r="365" spans="1:2" x14ac:dyDescent="0.3">
      <c r="A365" s="78"/>
      <c r="B365" s="78"/>
    </row>
    <row r="366" spans="1:2" x14ac:dyDescent="0.3">
      <c r="A366" s="78"/>
      <c r="B366" s="78"/>
    </row>
    <row r="367" spans="1:2" x14ac:dyDescent="0.3">
      <c r="A367" s="78"/>
      <c r="B367" s="78"/>
    </row>
    <row r="368" spans="1:2" x14ac:dyDescent="0.3">
      <c r="A368" s="78"/>
      <c r="B368" s="78"/>
    </row>
  </sheetData>
  <mergeCells count="177">
    <mergeCell ref="I91:K91"/>
    <mergeCell ref="A93:C93"/>
    <mergeCell ref="I101:J101"/>
    <mergeCell ref="GR84:GS84"/>
    <mergeCell ref="GT84:GU84"/>
    <mergeCell ref="GV84:GW84"/>
    <mergeCell ref="GX84:GY84"/>
    <mergeCell ref="GZ84:HA84"/>
    <mergeCell ref="B85:C85"/>
    <mergeCell ref="GF84:GG84"/>
    <mergeCell ref="GH84:GI84"/>
    <mergeCell ref="GJ84:GK84"/>
    <mergeCell ref="GL84:GM84"/>
    <mergeCell ref="GN84:GO84"/>
    <mergeCell ref="GP84:GQ84"/>
    <mergeCell ref="FT84:FU84"/>
    <mergeCell ref="FV84:FW84"/>
    <mergeCell ref="FX84:FY84"/>
    <mergeCell ref="FZ84:GA84"/>
    <mergeCell ref="GB84:GC84"/>
    <mergeCell ref="GD84:GE84"/>
    <mergeCell ref="FH84:FI84"/>
    <mergeCell ref="FJ84:FK84"/>
    <mergeCell ref="FL84:FM84"/>
    <mergeCell ref="FN84:FO84"/>
    <mergeCell ref="FP84:FQ84"/>
    <mergeCell ref="FR84:FS84"/>
    <mergeCell ref="EV84:EW84"/>
    <mergeCell ref="EX84:EY84"/>
    <mergeCell ref="EZ84:FA84"/>
    <mergeCell ref="FB84:FC84"/>
    <mergeCell ref="FD84:FE84"/>
    <mergeCell ref="FF84:FG84"/>
    <mergeCell ref="EJ84:EK84"/>
    <mergeCell ref="EL84:EM84"/>
    <mergeCell ref="EN84:EO84"/>
    <mergeCell ref="EP84:EQ84"/>
    <mergeCell ref="ER84:ES84"/>
    <mergeCell ref="ET84:EU84"/>
    <mergeCell ref="DX84:DY84"/>
    <mergeCell ref="DZ84:EA84"/>
    <mergeCell ref="EB84:EC84"/>
    <mergeCell ref="ED84:EE84"/>
    <mergeCell ref="EF84:EG84"/>
    <mergeCell ref="EH84:EI84"/>
    <mergeCell ref="DL84:DM84"/>
    <mergeCell ref="DN84:DO84"/>
    <mergeCell ref="DP84:DQ84"/>
    <mergeCell ref="DR84:DS84"/>
    <mergeCell ref="DT84:DU84"/>
    <mergeCell ref="DV84:DW84"/>
    <mergeCell ref="CZ84:DA84"/>
    <mergeCell ref="DB84:DC84"/>
    <mergeCell ref="DD84:DE84"/>
    <mergeCell ref="DF84:DG84"/>
    <mergeCell ref="DH84:DI84"/>
    <mergeCell ref="DJ84:DK84"/>
    <mergeCell ref="CN84:CO84"/>
    <mergeCell ref="CP84:CQ84"/>
    <mergeCell ref="CR84:CS84"/>
    <mergeCell ref="CT84:CU84"/>
    <mergeCell ref="CV84:CW84"/>
    <mergeCell ref="CX84:CY84"/>
    <mergeCell ref="CB84:CC84"/>
    <mergeCell ref="CD84:CE84"/>
    <mergeCell ref="CF84:CG84"/>
    <mergeCell ref="CH84:CI84"/>
    <mergeCell ref="CJ84:CK84"/>
    <mergeCell ref="CL84:CM84"/>
    <mergeCell ref="BP84:BQ84"/>
    <mergeCell ref="BR84:BS84"/>
    <mergeCell ref="BT84:BU84"/>
    <mergeCell ref="BV84:BW84"/>
    <mergeCell ref="BX84:BY84"/>
    <mergeCell ref="BZ84:CA84"/>
    <mergeCell ref="BD84:BE84"/>
    <mergeCell ref="BF84:BG84"/>
    <mergeCell ref="BH84:BI84"/>
    <mergeCell ref="BJ84:BK84"/>
    <mergeCell ref="BL84:BM84"/>
    <mergeCell ref="BN84:BO84"/>
    <mergeCell ref="AR84:AS84"/>
    <mergeCell ref="AT84:AU84"/>
    <mergeCell ref="AV84:AW84"/>
    <mergeCell ref="AX84:AY84"/>
    <mergeCell ref="AZ84:BA84"/>
    <mergeCell ref="BB84:BC84"/>
    <mergeCell ref="AF84:AG84"/>
    <mergeCell ref="AH84:AI84"/>
    <mergeCell ref="AJ84:AK84"/>
    <mergeCell ref="AL84:AM84"/>
    <mergeCell ref="AN84:AO84"/>
    <mergeCell ref="AP84:AQ84"/>
    <mergeCell ref="T84:U84"/>
    <mergeCell ref="V84:W84"/>
    <mergeCell ref="X84:Y84"/>
    <mergeCell ref="Z84:AA84"/>
    <mergeCell ref="AB84:AC84"/>
    <mergeCell ref="AD84:AE84"/>
    <mergeCell ref="B75:C75"/>
    <mergeCell ref="B83:B84"/>
    <mergeCell ref="L84:M84"/>
    <mergeCell ref="N84:O84"/>
    <mergeCell ref="P84:Q84"/>
    <mergeCell ref="R84:S84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</mergeCells>
  <conditionalFormatting sqref="J67:K82">
    <cfRule type="expression" dxfId="49" priority="10">
      <formula>ROUND(J67,0)-J67&lt;&gt;0</formula>
    </cfRule>
  </conditionalFormatting>
  <conditionalFormatting sqref="J69">
    <cfRule type="expression" dxfId="48" priority="9">
      <formula>ROUND(J69,0)-J69&lt;&gt;0</formula>
    </cfRule>
  </conditionalFormatting>
  <conditionalFormatting sqref="J58:K64">
    <cfRule type="expression" dxfId="47" priority="8">
      <formula>ROUND(J58,0)-J58&lt;&gt;0</formula>
    </cfRule>
  </conditionalFormatting>
  <conditionalFormatting sqref="I45:K55">
    <cfRule type="expression" dxfId="46" priority="7">
      <formula>ROUND(I45,0)-I45&lt;&gt;0</formula>
    </cfRule>
  </conditionalFormatting>
  <conditionalFormatting sqref="H38:J38 H31:J36">
    <cfRule type="expression" dxfId="45" priority="6">
      <formula>ROUND(H31,0)-H31&lt;&gt;0</formula>
    </cfRule>
  </conditionalFormatting>
  <conditionalFormatting sqref="H22:K22 H15:K20">
    <cfRule type="expression" dxfId="44" priority="5">
      <formula>ROUND(H15,0)-H15&lt;&gt;0</formula>
    </cfRule>
  </conditionalFormatting>
  <conditionalFormatting sqref="H24:K25">
    <cfRule type="expression" dxfId="43" priority="4">
      <formula>ROUND(H24,0)-H24&lt;&gt;0</formula>
    </cfRule>
  </conditionalFormatting>
  <conditionalFormatting sqref="H27">
    <cfRule type="expression" dxfId="42" priority="3">
      <formula>ROUND(H27,0)-H27&lt;&gt;0</formula>
    </cfRule>
  </conditionalFormatting>
  <conditionalFormatting sqref="H21:K21">
    <cfRule type="expression" dxfId="41" priority="2">
      <formula>ROUND(H21,0)-H21&lt;&gt;0</formula>
    </cfRule>
  </conditionalFormatting>
  <conditionalFormatting sqref="H37:J37">
    <cfRule type="expression" dxfId="40" priority="1">
      <formula>ROUND(H37,0)-H37&lt;&gt;0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2021-01-26T11:22:59Z</dcterms:modified>
</cp:coreProperties>
</file>